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133" documentId="8_{9D99D190-5A04-47F8-A686-CEE13D167E4E}" xr6:coauthVersionLast="47" xr6:coauthVersionMax="47" xr10:uidLastSave="{F33EB6A0-78DD-4D03-8FF2-7DBF34EB62A2}"/>
  <bookViews>
    <workbookView xWindow="-120" yWindow="-120" windowWidth="29040" windowHeight="15840" xr2:uid="{00000000-000D-0000-FFFF-FFFF00000000}"/>
  </bookViews>
  <sheets>
    <sheet name="Pohjois-Savo kunnittain" sheetId="2" r:id="rId1"/>
    <sheet name="Pohjois-Savo ja koko maa" sheetId="4" r:id="rId2"/>
  </sheets>
  <definedNames>
    <definedName name="_xlnm.Print_Area" localSheetId="0">'Pohjois-Savo kunnittain'!$A$1:$Y$89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8" i="2" l="1"/>
  <c r="AC9" i="2"/>
  <c r="AC10" i="2"/>
  <c r="AC11" i="2"/>
  <c r="AC12" i="2"/>
  <c r="AC13" i="2"/>
  <c r="AC14" i="2"/>
  <c r="AC15" i="2"/>
  <c r="AC16" i="2"/>
  <c r="AC17" i="2"/>
  <c r="AC18" i="2"/>
  <c r="AC19" i="2"/>
  <c r="AC20" i="2"/>
  <c r="AC21" i="2"/>
  <c r="AC22" i="2"/>
  <c r="AC23" i="2"/>
  <c r="AC24" i="2"/>
  <c r="AC25" i="2"/>
  <c r="AC26" i="2"/>
  <c r="AC27" i="2"/>
  <c r="AC28" i="2"/>
  <c r="AC29" i="2"/>
  <c r="AC30" i="2"/>
  <c r="AC31" i="2"/>
  <c r="AC7" i="2"/>
  <c r="AC37" i="2"/>
  <c r="AC38" i="2"/>
  <c r="AC39" i="2"/>
  <c r="AC40" i="2"/>
  <c r="AC41" i="2"/>
  <c r="AC42" i="2"/>
  <c r="AC43" i="2"/>
  <c r="AC44" i="2"/>
  <c r="AC45" i="2"/>
  <c r="AC46" i="2"/>
  <c r="AC47" i="2"/>
  <c r="AC48" i="2"/>
  <c r="AC49" i="2"/>
  <c r="AC50" i="2"/>
  <c r="AC51" i="2"/>
  <c r="AC52" i="2"/>
  <c r="AC53" i="2"/>
  <c r="AC54" i="2"/>
  <c r="AC55" i="2"/>
  <c r="AC56" i="2"/>
  <c r="AC57" i="2"/>
  <c r="AC58" i="2"/>
  <c r="AC59" i="2"/>
  <c r="AC60" i="2"/>
  <c r="AC36" i="2"/>
  <c r="P37" i="4"/>
  <c r="Q37" i="4"/>
  <c r="R37" i="4"/>
  <c r="S37" i="4"/>
  <c r="T37" i="4"/>
  <c r="U37" i="4"/>
  <c r="V37" i="4"/>
  <c r="W37" i="4"/>
  <c r="X37" i="4"/>
  <c r="Y37" i="4"/>
  <c r="Z37" i="4"/>
  <c r="AA37" i="4"/>
  <c r="AB37" i="4"/>
  <c r="AC37" i="4"/>
  <c r="P38" i="4"/>
  <c r="Q38" i="4"/>
  <c r="R38" i="4"/>
  <c r="S38" i="4"/>
  <c r="T38" i="4"/>
  <c r="U38" i="4"/>
  <c r="V38" i="4"/>
  <c r="W38" i="4"/>
  <c r="X38" i="4"/>
  <c r="Y38" i="4"/>
  <c r="Z38" i="4"/>
  <c r="AA38" i="4"/>
  <c r="AB38" i="4"/>
  <c r="AC38" i="4"/>
  <c r="P39" i="4"/>
  <c r="Q39" i="4"/>
  <c r="R39" i="4"/>
  <c r="S39" i="4"/>
  <c r="T39" i="4"/>
  <c r="U39" i="4"/>
  <c r="V39" i="4"/>
  <c r="W39" i="4"/>
  <c r="X39" i="4"/>
  <c r="Y39" i="4"/>
  <c r="Z39" i="4"/>
  <c r="AA39" i="4"/>
  <c r="AB39" i="4"/>
  <c r="AC39" i="4"/>
  <c r="P40" i="4"/>
  <c r="Q40" i="4"/>
  <c r="R40" i="4"/>
  <c r="S40" i="4"/>
  <c r="T40" i="4"/>
  <c r="U40" i="4"/>
  <c r="V40" i="4"/>
  <c r="W40" i="4"/>
  <c r="X40" i="4"/>
  <c r="Y40" i="4"/>
  <c r="Z40" i="4"/>
  <c r="AA40" i="4"/>
  <c r="AB40" i="4"/>
  <c r="AC40" i="4"/>
  <c r="P41" i="4"/>
  <c r="Q41" i="4"/>
  <c r="R41" i="4"/>
  <c r="S41" i="4"/>
  <c r="T41" i="4"/>
  <c r="U41" i="4"/>
  <c r="V41" i="4"/>
  <c r="W41" i="4"/>
  <c r="X41" i="4"/>
  <c r="Y41" i="4"/>
  <c r="Z41" i="4"/>
  <c r="AA41" i="4"/>
  <c r="AB41" i="4"/>
  <c r="AC41" i="4"/>
  <c r="P42" i="4"/>
  <c r="Q42" i="4"/>
  <c r="R42" i="4"/>
  <c r="S42" i="4"/>
  <c r="T42" i="4"/>
  <c r="U42" i="4"/>
  <c r="V42" i="4"/>
  <c r="W42" i="4"/>
  <c r="X42" i="4"/>
  <c r="Y42" i="4"/>
  <c r="Z42" i="4"/>
  <c r="AA42" i="4"/>
  <c r="AB42" i="4"/>
  <c r="AC42" i="4"/>
  <c r="P43" i="4"/>
  <c r="Q43" i="4"/>
  <c r="R43" i="4"/>
  <c r="S43" i="4"/>
  <c r="T43" i="4"/>
  <c r="U43" i="4"/>
  <c r="V43" i="4"/>
  <c r="W43" i="4"/>
  <c r="X43" i="4"/>
  <c r="Y43" i="4"/>
  <c r="Z43" i="4"/>
  <c r="AA43" i="4"/>
  <c r="AB43" i="4"/>
  <c r="AC43" i="4"/>
  <c r="P44" i="4"/>
  <c r="Q44" i="4"/>
  <c r="R44" i="4"/>
  <c r="S44" i="4"/>
  <c r="T44" i="4"/>
  <c r="U44" i="4"/>
  <c r="V44" i="4"/>
  <c r="W44" i="4"/>
  <c r="X44" i="4"/>
  <c r="Y44" i="4"/>
  <c r="Z44" i="4"/>
  <c r="AA44" i="4"/>
  <c r="AB44" i="4"/>
  <c r="AC44" i="4"/>
  <c r="P45" i="4"/>
  <c r="Q45" i="4"/>
  <c r="R45" i="4"/>
  <c r="S45" i="4"/>
  <c r="T45" i="4"/>
  <c r="U45" i="4"/>
  <c r="V45" i="4"/>
  <c r="W45" i="4"/>
  <c r="X45" i="4"/>
  <c r="Y45" i="4"/>
  <c r="Z45" i="4"/>
  <c r="AA45" i="4"/>
  <c r="AB45" i="4"/>
  <c r="AC45" i="4"/>
  <c r="P46" i="4"/>
  <c r="Q46" i="4"/>
  <c r="R46" i="4"/>
  <c r="S46" i="4"/>
  <c r="T46" i="4"/>
  <c r="U46" i="4"/>
  <c r="V46" i="4"/>
  <c r="W46" i="4"/>
  <c r="X46" i="4"/>
  <c r="Y46" i="4"/>
  <c r="Z46" i="4"/>
  <c r="AA46" i="4"/>
  <c r="AB46" i="4"/>
  <c r="AC46" i="4"/>
  <c r="P47" i="4"/>
  <c r="Q47" i="4"/>
  <c r="R47" i="4"/>
  <c r="S47" i="4"/>
  <c r="T47" i="4"/>
  <c r="U47" i="4"/>
  <c r="V47" i="4"/>
  <c r="W47" i="4"/>
  <c r="X47" i="4"/>
  <c r="Y47" i="4"/>
  <c r="Z47" i="4"/>
  <c r="AA47" i="4"/>
  <c r="AB47" i="4"/>
  <c r="AC47" i="4"/>
  <c r="P48" i="4"/>
  <c r="Q48" i="4"/>
  <c r="R48" i="4"/>
  <c r="S48" i="4"/>
  <c r="T48" i="4"/>
  <c r="U48" i="4"/>
  <c r="V48" i="4"/>
  <c r="W48" i="4"/>
  <c r="X48" i="4"/>
  <c r="Y48" i="4"/>
  <c r="Z48" i="4"/>
  <c r="AA48" i="4"/>
  <c r="AB48" i="4"/>
  <c r="AC48" i="4"/>
  <c r="P49" i="4"/>
  <c r="Q49" i="4"/>
  <c r="R49" i="4"/>
  <c r="S49" i="4"/>
  <c r="T49" i="4"/>
  <c r="U49" i="4"/>
  <c r="V49" i="4"/>
  <c r="W49" i="4"/>
  <c r="X49" i="4"/>
  <c r="Y49" i="4"/>
  <c r="Z49" i="4"/>
  <c r="AA49" i="4"/>
  <c r="AB49" i="4"/>
  <c r="AC49" i="4"/>
  <c r="P50" i="4"/>
  <c r="Q50" i="4"/>
  <c r="R50" i="4"/>
  <c r="S50" i="4"/>
  <c r="T50" i="4"/>
  <c r="U50" i="4"/>
  <c r="V50" i="4"/>
  <c r="W50" i="4"/>
  <c r="X50" i="4"/>
  <c r="Y50" i="4"/>
  <c r="Z50" i="4"/>
  <c r="AA50" i="4"/>
  <c r="AB50" i="4"/>
  <c r="AC50" i="4"/>
  <c r="P51" i="4"/>
  <c r="Q51" i="4"/>
  <c r="R51" i="4"/>
  <c r="S51" i="4"/>
  <c r="T51" i="4"/>
  <c r="U51" i="4"/>
  <c r="V51" i="4"/>
  <c r="W51" i="4"/>
  <c r="X51" i="4"/>
  <c r="Y51" i="4"/>
  <c r="Z51" i="4"/>
  <c r="AA51" i="4"/>
  <c r="AB51" i="4"/>
  <c r="AC51" i="4"/>
  <c r="P52" i="4"/>
  <c r="Q52" i="4"/>
  <c r="R52" i="4"/>
  <c r="S52" i="4"/>
  <c r="T52" i="4"/>
  <c r="U52" i="4"/>
  <c r="V52" i="4"/>
  <c r="W52" i="4"/>
  <c r="X52" i="4"/>
  <c r="Y52" i="4"/>
  <c r="Z52" i="4"/>
  <c r="AA52" i="4"/>
  <c r="AB52" i="4"/>
  <c r="AC52" i="4"/>
  <c r="P53" i="4"/>
  <c r="Q53" i="4"/>
  <c r="R53" i="4"/>
  <c r="S53" i="4"/>
  <c r="T53" i="4"/>
  <c r="U53" i="4"/>
  <c r="V53" i="4"/>
  <c r="W53" i="4"/>
  <c r="X53" i="4"/>
  <c r="Y53" i="4"/>
  <c r="Z53" i="4"/>
  <c r="AA53" i="4"/>
  <c r="AB53" i="4"/>
  <c r="AC53" i="4"/>
  <c r="P54" i="4"/>
  <c r="Q54" i="4"/>
  <c r="R54" i="4"/>
  <c r="S54" i="4"/>
  <c r="T54" i="4"/>
  <c r="U54" i="4"/>
  <c r="V54" i="4"/>
  <c r="W54" i="4"/>
  <c r="X54" i="4"/>
  <c r="Y54" i="4"/>
  <c r="Z54" i="4"/>
  <c r="AA54" i="4"/>
  <c r="AB54" i="4"/>
  <c r="AC54" i="4"/>
  <c r="P55" i="4"/>
  <c r="Q55" i="4"/>
  <c r="R55" i="4"/>
  <c r="S55" i="4"/>
  <c r="T55" i="4"/>
  <c r="U55" i="4"/>
  <c r="V55" i="4"/>
  <c r="W55" i="4"/>
  <c r="X55" i="4"/>
  <c r="Y55" i="4"/>
  <c r="Z55" i="4"/>
  <c r="AA55" i="4"/>
  <c r="AB55" i="4"/>
  <c r="AC55" i="4"/>
  <c r="P56" i="4"/>
  <c r="Q56" i="4"/>
  <c r="R56" i="4"/>
  <c r="S56" i="4"/>
  <c r="T56" i="4"/>
  <c r="U56" i="4"/>
  <c r="V56" i="4"/>
  <c r="W56" i="4"/>
  <c r="X56" i="4"/>
  <c r="Y56" i="4"/>
  <c r="Z56" i="4"/>
  <c r="AA56" i="4"/>
  <c r="AB56" i="4"/>
  <c r="AC56" i="4"/>
  <c r="P57" i="4"/>
  <c r="Q57" i="4"/>
  <c r="R57" i="4"/>
  <c r="S57" i="4"/>
  <c r="T57" i="4"/>
  <c r="U57" i="4"/>
  <c r="V57" i="4"/>
  <c r="W57" i="4"/>
  <c r="X57" i="4"/>
  <c r="Y57" i="4"/>
  <c r="Z57" i="4"/>
  <c r="AA57" i="4"/>
  <c r="AB57" i="4"/>
  <c r="AC57" i="4"/>
  <c r="P58" i="4"/>
  <c r="Q58" i="4"/>
  <c r="R58" i="4"/>
  <c r="S58" i="4"/>
  <c r="T58" i="4"/>
  <c r="U58" i="4"/>
  <c r="V58" i="4"/>
  <c r="W58" i="4"/>
  <c r="X58" i="4"/>
  <c r="Y58" i="4"/>
  <c r="Z58" i="4"/>
  <c r="AA58" i="4"/>
  <c r="AB58" i="4"/>
  <c r="AC58" i="4"/>
  <c r="P59" i="4"/>
  <c r="Q59" i="4"/>
  <c r="R59" i="4"/>
  <c r="S59" i="4"/>
  <c r="T59" i="4"/>
  <c r="U59" i="4"/>
  <c r="V59" i="4"/>
  <c r="W59" i="4"/>
  <c r="X59" i="4"/>
  <c r="Y59" i="4"/>
  <c r="Z59" i="4"/>
  <c r="AA59" i="4"/>
  <c r="AB59" i="4"/>
  <c r="AC59" i="4"/>
  <c r="P60" i="4"/>
  <c r="Q60" i="4"/>
  <c r="R60" i="4"/>
  <c r="S60" i="4"/>
  <c r="T60" i="4"/>
  <c r="U60" i="4"/>
  <c r="V60" i="4"/>
  <c r="W60" i="4"/>
  <c r="X60" i="4"/>
  <c r="Y60" i="4"/>
  <c r="Z60" i="4"/>
  <c r="AA60" i="4"/>
  <c r="AB60" i="4"/>
  <c r="AC60" i="4"/>
  <c r="P61" i="4"/>
  <c r="Q61" i="4"/>
  <c r="R61" i="4"/>
  <c r="S61" i="4"/>
  <c r="T61" i="4"/>
  <c r="U61" i="4"/>
  <c r="V61" i="4"/>
  <c r="W61" i="4"/>
  <c r="X61" i="4"/>
  <c r="Y61" i="4"/>
  <c r="Z61" i="4"/>
  <c r="AA61" i="4"/>
  <c r="AB61" i="4"/>
  <c r="AC61" i="4"/>
  <c r="P62" i="4"/>
  <c r="Q62" i="4"/>
  <c r="R62" i="4"/>
  <c r="S62" i="4"/>
  <c r="T62" i="4"/>
  <c r="U62" i="4"/>
  <c r="V62" i="4"/>
  <c r="W62" i="4"/>
  <c r="X62" i="4"/>
  <c r="Y62" i="4"/>
  <c r="Z62" i="4"/>
  <c r="AA62" i="4"/>
  <c r="AB62" i="4"/>
  <c r="AC62" i="4"/>
  <c r="P63" i="4"/>
  <c r="Q63" i="4"/>
  <c r="R63" i="4"/>
  <c r="S63" i="4"/>
  <c r="T63" i="4"/>
  <c r="U63" i="4"/>
  <c r="V63" i="4"/>
  <c r="W63" i="4"/>
  <c r="X63" i="4"/>
  <c r="Y63" i="4"/>
  <c r="Z63" i="4"/>
  <c r="AA63" i="4"/>
  <c r="AB63" i="4"/>
  <c r="AC63" i="4"/>
  <c r="P64" i="4"/>
  <c r="Q64" i="4"/>
  <c r="R64" i="4"/>
  <c r="S64" i="4"/>
  <c r="T64" i="4"/>
  <c r="U64" i="4"/>
  <c r="V64" i="4"/>
  <c r="W64" i="4"/>
  <c r="X64" i="4"/>
  <c r="Y64" i="4"/>
  <c r="Z64" i="4"/>
  <c r="AA64" i="4"/>
  <c r="AB64" i="4"/>
  <c r="AC64" i="4"/>
  <c r="P65" i="4"/>
  <c r="Q65" i="4"/>
  <c r="R65" i="4"/>
  <c r="S65" i="4"/>
  <c r="T65" i="4"/>
  <c r="U65" i="4"/>
  <c r="V65" i="4"/>
  <c r="W65" i="4"/>
  <c r="X65" i="4"/>
  <c r="Y65" i="4"/>
  <c r="Z65" i="4"/>
  <c r="AA65" i="4"/>
  <c r="AB65" i="4"/>
  <c r="AC65" i="4"/>
  <c r="P66" i="4"/>
  <c r="Q66" i="4"/>
  <c r="R66" i="4"/>
  <c r="S66" i="4"/>
  <c r="T66" i="4"/>
  <c r="U66" i="4"/>
  <c r="V66" i="4"/>
  <c r="W66" i="4"/>
  <c r="X66" i="4"/>
  <c r="Y66" i="4"/>
  <c r="Z66" i="4"/>
  <c r="AA66" i="4"/>
  <c r="AB66" i="4"/>
  <c r="AC66" i="4"/>
  <c r="P67" i="4"/>
  <c r="Q67" i="4"/>
  <c r="R67" i="4"/>
  <c r="S67" i="4"/>
  <c r="T67" i="4"/>
  <c r="U67" i="4"/>
  <c r="V67" i="4"/>
  <c r="W67" i="4"/>
  <c r="X67" i="4"/>
  <c r="Y67" i="4"/>
  <c r="Z67" i="4"/>
  <c r="AA67" i="4"/>
  <c r="AB67" i="4"/>
  <c r="AC67" i="4"/>
  <c r="P68" i="4"/>
  <c r="Q68" i="4"/>
  <c r="R68" i="4"/>
  <c r="S68" i="4"/>
  <c r="T68" i="4"/>
  <c r="U68" i="4"/>
  <c r="V68" i="4"/>
  <c r="W68" i="4"/>
  <c r="X68" i="4"/>
  <c r="Y68" i="4"/>
  <c r="Z68" i="4"/>
  <c r="AA68" i="4"/>
  <c r="AB68" i="4"/>
  <c r="AC68" i="4"/>
  <c r="P69" i="4"/>
  <c r="Q69" i="4"/>
  <c r="R69" i="4"/>
  <c r="S69" i="4"/>
  <c r="T69" i="4"/>
  <c r="U69" i="4"/>
  <c r="V69" i="4"/>
  <c r="W69" i="4"/>
  <c r="X69" i="4"/>
  <c r="Y69" i="4"/>
  <c r="Z69" i="4"/>
  <c r="AA69" i="4"/>
  <c r="AB69" i="4"/>
  <c r="AC69" i="4"/>
  <c r="P70" i="4"/>
  <c r="Q70" i="4"/>
  <c r="R70" i="4"/>
  <c r="S70" i="4"/>
  <c r="T70" i="4"/>
  <c r="U70" i="4"/>
  <c r="V70" i="4"/>
  <c r="W70" i="4"/>
  <c r="X70" i="4"/>
  <c r="Y70" i="4"/>
  <c r="Z70" i="4"/>
  <c r="AA70" i="4"/>
  <c r="AB70" i="4"/>
  <c r="AC70" i="4"/>
  <c r="P71" i="4"/>
  <c r="Q71" i="4"/>
  <c r="R71" i="4"/>
  <c r="S71" i="4"/>
  <c r="T71" i="4"/>
  <c r="U71" i="4"/>
  <c r="V71" i="4"/>
  <c r="W71" i="4"/>
  <c r="X71" i="4"/>
  <c r="Y71" i="4"/>
  <c r="Z71" i="4"/>
  <c r="AA71" i="4"/>
  <c r="AB71" i="4"/>
  <c r="AC71" i="4"/>
  <c r="P72" i="4"/>
  <c r="Q72" i="4"/>
  <c r="R72" i="4"/>
  <c r="S72" i="4"/>
  <c r="T72" i="4"/>
  <c r="U72" i="4"/>
  <c r="V72" i="4"/>
  <c r="W72" i="4"/>
  <c r="X72" i="4"/>
  <c r="Y72" i="4"/>
  <c r="Z72" i="4"/>
  <c r="AA72" i="4"/>
  <c r="AB72" i="4"/>
  <c r="AC72" i="4"/>
  <c r="P73" i="4"/>
  <c r="Q73" i="4"/>
  <c r="R73" i="4"/>
  <c r="S73" i="4"/>
  <c r="T73" i="4"/>
  <c r="U73" i="4"/>
  <c r="V73" i="4"/>
  <c r="W73" i="4"/>
  <c r="X73" i="4"/>
  <c r="Y73" i="4"/>
  <c r="Z73" i="4"/>
  <c r="AA73" i="4"/>
  <c r="AB73" i="4"/>
  <c r="AC73" i="4"/>
  <c r="P74" i="4"/>
  <c r="Q74" i="4"/>
  <c r="R74" i="4"/>
  <c r="S74" i="4"/>
  <c r="T74" i="4"/>
  <c r="U74" i="4"/>
  <c r="V74" i="4"/>
  <c r="W74" i="4"/>
  <c r="X74" i="4"/>
  <c r="Y74" i="4"/>
  <c r="Z74" i="4"/>
  <c r="AA74" i="4"/>
  <c r="AB74" i="4"/>
  <c r="AC74" i="4"/>
  <c r="P75" i="4"/>
  <c r="Q75" i="4"/>
  <c r="R75" i="4"/>
  <c r="S75" i="4"/>
  <c r="T75" i="4"/>
  <c r="U75" i="4"/>
  <c r="V75" i="4"/>
  <c r="W75" i="4"/>
  <c r="X75" i="4"/>
  <c r="Y75" i="4"/>
  <c r="Z75" i="4"/>
  <c r="AA75" i="4"/>
  <c r="AB75" i="4"/>
  <c r="AC75" i="4"/>
  <c r="P76" i="4"/>
  <c r="Q76" i="4"/>
  <c r="R76" i="4"/>
  <c r="S76" i="4"/>
  <c r="T76" i="4"/>
  <c r="U76" i="4"/>
  <c r="V76" i="4"/>
  <c r="W76" i="4"/>
  <c r="X76" i="4"/>
  <c r="Y76" i="4"/>
  <c r="Z76" i="4"/>
  <c r="AA76" i="4"/>
  <c r="AB76" i="4"/>
  <c r="AC76" i="4"/>
  <c r="P77" i="4"/>
  <c r="Q77" i="4"/>
  <c r="R77" i="4"/>
  <c r="S77" i="4"/>
  <c r="T77" i="4"/>
  <c r="U77" i="4"/>
  <c r="V77" i="4"/>
  <c r="W77" i="4"/>
  <c r="X77" i="4"/>
  <c r="Y77" i="4"/>
  <c r="Z77" i="4"/>
  <c r="AA77" i="4"/>
  <c r="AB77" i="4"/>
  <c r="AC77" i="4"/>
  <c r="P78" i="4"/>
  <c r="Q78" i="4"/>
  <c r="R78" i="4"/>
  <c r="S78" i="4"/>
  <c r="T78" i="4"/>
  <c r="U78" i="4"/>
  <c r="V78" i="4"/>
  <c r="W78" i="4"/>
  <c r="X78" i="4"/>
  <c r="Y78" i="4"/>
  <c r="Z78" i="4"/>
  <c r="AA78" i="4"/>
  <c r="AB78" i="4"/>
  <c r="AC78" i="4"/>
  <c r="P79" i="4"/>
  <c r="Q79" i="4"/>
  <c r="R79" i="4"/>
  <c r="S79" i="4"/>
  <c r="T79" i="4"/>
  <c r="U79" i="4"/>
  <c r="V79" i="4"/>
  <c r="W79" i="4"/>
  <c r="X79" i="4"/>
  <c r="Y79" i="4"/>
  <c r="Z79" i="4"/>
  <c r="AA79" i="4"/>
  <c r="AB79" i="4"/>
  <c r="AC79" i="4"/>
  <c r="Q36" i="4"/>
  <c r="R36" i="4"/>
  <c r="S36" i="4"/>
  <c r="T36" i="4"/>
  <c r="U36" i="4"/>
  <c r="V36" i="4"/>
  <c r="W36" i="4"/>
  <c r="X36" i="4"/>
  <c r="Y36" i="4"/>
  <c r="Z36" i="4"/>
  <c r="AA36" i="4"/>
  <c r="AB36" i="4"/>
  <c r="AC36" i="4"/>
  <c r="P36" i="4"/>
  <c r="Q8" i="4"/>
  <c r="R8" i="4"/>
  <c r="S8" i="4"/>
  <c r="T8" i="4"/>
  <c r="U8" i="4"/>
  <c r="V8" i="4"/>
  <c r="W8" i="4"/>
  <c r="X8" i="4"/>
  <c r="Y8" i="4"/>
  <c r="Z8" i="4"/>
  <c r="AA8" i="4"/>
  <c r="AB8" i="4"/>
  <c r="AC8" i="4"/>
  <c r="Q9" i="4"/>
  <c r="R9" i="4"/>
  <c r="S9" i="4"/>
  <c r="T9" i="4"/>
  <c r="U9" i="4"/>
  <c r="V9" i="4"/>
  <c r="W9" i="4"/>
  <c r="X9" i="4"/>
  <c r="Y9" i="4"/>
  <c r="Z9" i="4"/>
  <c r="AA9" i="4"/>
  <c r="AB9" i="4"/>
  <c r="AC9" i="4"/>
  <c r="Q10" i="4"/>
  <c r="R10" i="4"/>
  <c r="S10" i="4"/>
  <c r="T10" i="4"/>
  <c r="U10" i="4"/>
  <c r="V10" i="4"/>
  <c r="W10" i="4"/>
  <c r="X10" i="4"/>
  <c r="Y10" i="4"/>
  <c r="Z10" i="4"/>
  <c r="AA10" i="4"/>
  <c r="AB10" i="4"/>
  <c r="AC10" i="4"/>
  <c r="Q11" i="4"/>
  <c r="R11" i="4"/>
  <c r="S11" i="4"/>
  <c r="T11" i="4"/>
  <c r="U11" i="4"/>
  <c r="V11" i="4"/>
  <c r="W11" i="4"/>
  <c r="X11" i="4"/>
  <c r="Y11" i="4"/>
  <c r="Z11" i="4"/>
  <c r="AA11" i="4"/>
  <c r="AB11" i="4"/>
  <c r="AC11" i="4"/>
  <c r="Q12" i="4"/>
  <c r="R12" i="4"/>
  <c r="S12" i="4"/>
  <c r="T12" i="4"/>
  <c r="U12" i="4"/>
  <c r="V12" i="4"/>
  <c r="W12" i="4"/>
  <c r="X12" i="4"/>
  <c r="Y12" i="4"/>
  <c r="Z12" i="4"/>
  <c r="AA12" i="4"/>
  <c r="AB12" i="4"/>
  <c r="AC12" i="4"/>
  <c r="Q13" i="4"/>
  <c r="R13" i="4"/>
  <c r="S13" i="4"/>
  <c r="T13" i="4"/>
  <c r="U13" i="4"/>
  <c r="V13" i="4"/>
  <c r="W13" i="4"/>
  <c r="X13" i="4"/>
  <c r="Y13" i="4"/>
  <c r="Z13" i="4"/>
  <c r="AA13" i="4"/>
  <c r="AB13" i="4"/>
  <c r="AC13" i="4"/>
  <c r="Q14" i="4"/>
  <c r="R14" i="4"/>
  <c r="S14" i="4"/>
  <c r="T14" i="4"/>
  <c r="U14" i="4"/>
  <c r="V14" i="4"/>
  <c r="W14" i="4"/>
  <c r="X14" i="4"/>
  <c r="Y14" i="4"/>
  <c r="Z14" i="4"/>
  <c r="AA14" i="4"/>
  <c r="AB14" i="4"/>
  <c r="AC14" i="4"/>
  <c r="Q15" i="4"/>
  <c r="R15" i="4"/>
  <c r="S15" i="4"/>
  <c r="T15" i="4"/>
  <c r="U15" i="4"/>
  <c r="V15" i="4"/>
  <c r="W15" i="4"/>
  <c r="X15" i="4"/>
  <c r="Y15" i="4"/>
  <c r="Z15" i="4"/>
  <c r="AA15" i="4"/>
  <c r="AB15" i="4"/>
  <c r="AC15" i="4"/>
  <c r="Q16" i="4"/>
  <c r="R16" i="4"/>
  <c r="S16" i="4"/>
  <c r="T16" i="4"/>
  <c r="U16" i="4"/>
  <c r="V16" i="4"/>
  <c r="W16" i="4"/>
  <c r="X16" i="4"/>
  <c r="Y16" i="4"/>
  <c r="Z16" i="4"/>
  <c r="AA16" i="4"/>
  <c r="AB16" i="4"/>
  <c r="AC16" i="4"/>
  <c r="Q17" i="4"/>
  <c r="R17" i="4"/>
  <c r="S17" i="4"/>
  <c r="T17" i="4"/>
  <c r="U17" i="4"/>
  <c r="V17" i="4"/>
  <c r="W17" i="4"/>
  <c r="X17" i="4"/>
  <c r="Y17" i="4"/>
  <c r="Z17" i="4"/>
  <c r="AA17" i="4"/>
  <c r="AB17" i="4"/>
  <c r="AC17" i="4"/>
  <c r="Q18" i="4"/>
  <c r="R18" i="4"/>
  <c r="S18" i="4"/>
  <c r="T18" i="4"/>
  <c r="U18" i="4"/>
  <c r="V18" i="4"/>
  <c r="W18" i="4"/>
  <c r="X18" i="4"/>
  <c r="Y18" i="4"/>
  <c r="Z18" i="4"/>
  <c r="AA18" i="4"/>
  <c r="AB18" i="4"/>
  <c r="AC18" i="4"/>
  <c r="Q19" i="4"/>
  <c r="R19" i="4"/>
  <c r="S19" i="4"/>
  <c r="T19" i="4"/>
  <c r="U19" i="4"/>
  <c r="V19" i="4"/>
  <c r="W19" i="4"/>
  <c r="X19" i="4"/>
  <c r="Y19" i="4"/>
  <c r="Z19" i="4"/>
  <c r="AA19" i="4"/>
  <c r="AB19" i="4"/>
  <c r="AC19" i="4"/>
  <c r="Q20" i="4"/>
  <c r="R20" i="4"/>
  <c r="S20" i="4"/>
  <c r="T20" i="4"/>
  <c r="U20" i="4"/>
  <c r="V20" i="4"/>
  <c r="W20" i="4"/>
  <c r="X20" i="4"/>
  <c r="Y20" i="4"/>
  <c r="Z20" i="4"/>
  <c r="AA20" i="4"/>
  <c r="AB20" i="4"/>
  <c r="AC20" i="4"/>
  <c r="Q21" i="4"/>
  <c r="R21" i="4"/>
  <c r="S21" i="4"/>
  <c r="T21" i="4"/>
  <c r="U21" i="4"/>
  <c r="V21" i="4"/>
  <c r="W21" i="4"/>
  <c r="X21" i="4"/>
  <c r="Y21" i="4"/>
  <c r="Z21" i="4"/>
  <c r="AA21" i="4"/>
  <c r="AB21" i="4"/>
  <c r="AC21" i="4"/>
  <c r="Q22" i="4"/>
  <c r="R22" i="4"/>
  <c r="S22" i="4"/>
  <c r="T22" i="4"/>
  <c r="U22" i="4"/>
  <c r="V22" i="4"/>
  <c r="W22" i="4"/>
  <c r="X22" i="4"/>
  <c r="Y22" i="4"/>
  <c r="Z22" i="4"/>
  <c r="AA22" i="4"/>
  <c r="AB22" i="4"/>
  <c r="AC22" i="4"/>
  <c r="Q23" i="4"/>
  <c r="R23" i="4"/>
  <c r="S23" i="4"/>
  <c r="T23" i="4"/>
  <c r="U23" i="4"/>
  <c r="V23" i="4"/>
  <c r="W23" i="4"/>
  <c r="X23" i="4"/>
  <c r="Y23" i="4"/>
  <c r="Z23" i="4"/>
  <c r="AA23" i="4"/>
  <c r="AB23" i="4"/>
  <c r="AC23" i="4"/>
  <c r="Q24" i="4"/>
  <c r="R24" i="4"/>
  <c r="S24" i="4"/>
  <c r="T24" i="4"/>
  <c r="U24" i="4"/>
  <c r="V24" i="4"/>
  <c r="W24" i="4"/>
  <c r="X24" i="4"/>
  <c r="Y24" i="4"/>
  <c r="Z24" i="4"/>
  <c r="AA24" i="4"/>
  <c r="AB24" i="4"/>
  <c r="AC24" i="4"/>
  <c r="Q25" i="4"/>
  <c r="R25" i="4"/>
  <c r="S25" i="4"/>
  <c r="T25" i="4"/>
  <c r="U25" i="4"/>
  <c r="V25" i="4"/>
  <c r="W25" i="4"/>
  <c r="X25" i="4"/>
  <c r="Y25" i="4"/>
  <c r="Z25" i="4"/>
  <c r="AA25" i="4"/>
  <c r="AB25" i="4"/>
  <c r="AC25" i="4"/>
  <c r="Q26" i="4"/>
  <c r="R26" i="4"/>
  <c r="S26" i="4"/>
  <c r="T26" i="4"/>
  <c r="U26" i="4"/>
  <c r="V26" i="4"/>
  <c r="W26" i="4"/>
  <c r="X26" i="4"/>
  <c r="Y26" i="4"/>
  <c r="Z26" i="4"/>
  <c r="AA26" i="4"/>
  <c r="AB26" i="4"/>
  <c r="AC26" i="4"/>
  <c r="Q27" i="4"/>
  <c r="R27" i="4"/>
  <c r="S27" i="4"/>
  <c r="T27" i="4"/>
  <c r="U27" i="4"/>
  <c r="V27" i="4"/>
  <c r="W27" i="4"/>
  <c r="X27" i="4"/>
  <c r="Y27" i="4"/>
  <c r="Z27" i="4"/>
  <c r="AA27" i="4"/>
  <c r="AB27" i="4"/>
  <c r="AC27" i="4"/>
  <c r="Q28" i="4"/>
  <c r="R28" i="4"/>
  <c r="S28" i="4"/>
  <c r="T28" i="4"/>
  <c r="U28" i="4"/>
  <c r="V28" i="4"/>
  <c r="W28" i="4"/>
  <c r="X28" i="4"/>
  <c r="Y28" i="4"/>
  <c r="Z28" i="4"/>
  <c r="AA28" i="4"/>
  <c r="AB28" i="4"/>
  <c r="AC28" i="4"/>
  <c r="Q29" i="4"/>
  <c r="R29" i="4"/>
  <c r="S29" i="4"/>
  <c r="T29" i="4"/>
  <c r="U29" i="4"/>
  <c r="V29" i="4"/>
  <c r="W29" i="4"/>
  <c r="X29" i="4"/>
  <c r="Y29" i="4"/>
  <c r="Z29" i="4"/>
  <c r="AA29" i="4"/>
  <c r="AB29" i="4"/>
  <c r="AC29" i="4"/>
  <c r="Q30" i="4"/>
  <c r="R30" i="4"/>
  <c r="S30" i="4"/>
  <c r="T30" i="4"/>
  <c r="U30" i="4"/>
  <c r="V30" i="4"/>
  <c r="W30" i="4"/>
  <c r="X30" i="4"/>
  <c r="Y30" i="4"/>
  <c r="Z30" i="4"/>
  <c r="AA30" i="4"/>
  <c r="AB30" i="4"/>
  <c r="AC30" i="4"/>
  <c r="R7" i="4"/>
  <c r="S7" i="4"/>
  <c r="T7" i="4"/>
  <c r="U7" i="4"/>
  <c r="V7" i="4"/>
  <c r="W7" i="4"/>
  <c r="X7" i="4"/>
  <c r="Y7" i="4"/>
  <c r="Z7" i="4"/>
  <c r="AA7" i="4"/>
  <c r="AB7" i="4"/>
  <c r="AC7" i="4"/>
  <c r="Q7" i="4"/>
  <c r="P11" i="4"/>
  <c r="P12" i="4"/>
  <c r="P13" i="4"/>
  <c r="P14" i="4"/>
  <c r="P15" i="4"/>
  <c r="P16" i="4"/>
  <c r="P17" i="4"/>
  <c r="P18" i="4"/>
  <c r="P19" i="4"/>
  <c r="P20" i="4"/>
  <c r="P21" i="4"/>
  <c r="P22" i="4"/>
  <c r="P23" i="4"/>
  <c r="P24" i="4"/>
  <c r="P25" i="4"/>
  <c r="P26" i="4"/>
  <c r="P27" i="4"/>
  <c r="P28" i="4"/>
  <c r="P29" i="4"/>
  <c r="P30" i="4"/>
  <c r="P9" i="4"/>
  <c r="P10" i="4"/>
  <c r="P8" i="4"/>
  <c r="P7" i="4"/>
  <c r="AB31" i="2"/>
  <c r="AA8" i="2"/>
  <c r="AA10" i="2"/>
  <c r="AA11" i="2"/>
  <c r="AA12" i="2"/>
  <c r="AA13" i="2"/>
  <c r="AA14" i="2"/>
  <c r="AA15" i="2"/>
  <c r="AA16" i="2"/>
  <c r="AA18" i="2"/>
  <c r="AA19" i="2"/>
  <c r="AA20" i="2"/>
  <c r="AA21" i="2"/>
  <c r="AA23" i="2"/>
  <c r="AA24" i="2"/>
  <c r="AA25" i="2"/>
  <c r="AA27" i="2"/>
  <c r="AA28" i="2"/>
  <c r="AA29" i="2"/>
  <c r="AB8" i="2"/>
  <c r="AB9" i="2"/>
  <c r="AB10" i="2"/>
  <c r="AB11" i="2"/>
  <c r="AB12" i="2"/>
  <c r="AB13" i="2"/>
  <c r="AB14" i="2"/>
  <c r="AB15" i="2"/>
  <c r="AB16" i="2"/>
  <c r="AB17" i="2"/>
  <c r="AB18" i="2"/>
  <c r="AB19" i="2"/>
  <c r="AB20" i="2"/>
  <c r="AB21" i="2"/>
  <c r="AB22" i="2"/>
  <c r="AB23" i="2"/>
  <c r="AB24" i="2"/>
  <c r="AB25" i="2"/>
  <c r="AB26" i="2"/>
  <c r="AB27" i="2"/>
  <c r="AB28" i="2"/>
  <c r="AB29" i="2"/>
  <c r="AB30" i="2"/>
  <c r="AB7" i="2"/>
  <c r="AB37" i="2"/>
  <c r="AB38" i="2"/>
  <c r="AB39" i="2"/>
  <c r="AB40" i="2"/>
  <c r="AB41" i="2"/>
  <c r="AB42" i="2"/>
  <c r="AB43" i="2"/>
  <c r="AB44" i="2"/>
  <c r="AB45" i="2"/>
  <c r="AB46" i="2"/>
  <c r="AB47" i="2"/>
  <c r="AB48" i="2"/>
  <c r="AB49" i="2"/>
  <c r="AB50" i="2"/>
  <c r="AB51" i="2"/>
  <c r="AB52" i="2"/>
  <c r="AB53" i="2"/>
  <c r="AB54" i="2"/>
  <c r="AB55" i="2"/>
  <c r="AB56" i="2"/>
  <c r="AB57" i="2"/>
  <c r="AB58" i="2"/>
  <c r="AB59" i="2"/>
  <c r="AB36" i="2"/>
  <c r="AA37" i="2"/>
  <c r="AA39" i="2"/>
  <c r="AA40" i="2"/>
  <c r="AA41" i="2"/>
  <c r="AA42" i="2"/>
  <c r="AA43" i="2"/>
  <c r="AA44" i="2"/>
  <c r="AA45" i="2"/>
  <c r="AA47" i="2"/>
  <c r="AA48" i="2"/>
  <c r="AA49" i="2"/>
  <c r="AA50" i="2"/>
  <c r="AA52" i="2"/>
  <c r="AA53" i="2"/>
  <c r="AA54" i="2"/>
  <c r="AA56" i="2"/>
  <c r="AA57" i="2"/>
  <c r="AA58" i="2"/>
  <c r="AA36" i="2"/>
  <c r="AA7" i="2"/>
  <c r="P37" i="2"/>
  <c r="Q37" i="2"/>
  <c r="R37" i="2"/>
  <c r="S37" i="2"/>
  <c r="T37" i="2"/>
  <c r="U37" i="2"/>
  <c r="V37" i="2"/>
  <c r="W37" i="2"/>
  <c r="X37" i="2"/>
  <c r="Y37" i="2"/>
  <c r="Z37" i="2"/>
  <c r="P39" i="2"/>
  <c r="Q39" i="2"/>
  <c r="R39" i="2"/>
  <c r="S39" i="2"/>
  <c r="T39" i="2"/>
  <c r="U39" i="2"/>
  <c r="V39" i="2"/>
  <c r="W39" i="2"/>
  <c r="X39" i="2"/>
  <c r="Y39" i="2"/>
  <c r="Z39" i="2"/>
  <c r="P40" i="2"/>
  <c r="Q40" i="2"/>
  <c r="R40" i="2"/>
  <c r="S40" i="2"/>
  <c r="T40" i="2"/>
  <c r="U40" i="2"/>
  <c r="V40" i="2"/>
  <c r="W40" i="2"/>
  <c r="X40" i="2"/>
  <c r="Y40" i="2"/>
  <c r="Z40" i="2"/>
  <c r="P41" i="2"/>
  <c r="Q41" i="2"/>
  <c r="R41" i="2"/>
  <c r="S41" i="2"/>
  <c r="T41" i="2"/>
  <c r="U41" i="2"/>
  <c r="V41" i="2"/>
  <c r="W41" i="2"/>
  <c r="X41" i="2"/>
  <c r="Y41" i="2"/>
  <c r="Z41" i="2"/>
  <c r="P42" i="2"/>
  <c r="Q42" i="2"/>
  <c r="R42" i="2"/>
  <c r="S42" i="2"/>
  <c r="T42" i="2"/>
  <c r="U42" i="2"/>
  <c r="V42" i="2"/>
  <c r="W42" i="2"/>
  <c r="X42" i="2"/>
  <c r="Y42" i="2"/>
  <c r="Z42" i="2"/>
  <c r="P43" i="2"/>
  <c r="Q43" i="2"/>
  <c r="R43" i="2"/>
  <c r="S43" i="2"/>
  <c r="T43" i="2"/>
  <c r="U43" i="2"/>
  <c r="V43" i="2"/>
  <c r="W43" i="2"/>
  <c r="X43" i="2"/>
  <c r="Y43" i="2"/>
  <c r="Z43" i="2"/>
  <c r="P44" i="2"/>
  <c r="Q44" i="2"/>
  <c r="R44" i="2"/>
  <c r="S44" i="2"/>
  <c r="T44" i="2"/>
  <c r="U44" i="2"/>
  <c r="V44" i="2"/>
  <c r="W44" i="2"/>
  <c r="X44" i="2"/>
  <c r="Y44" i="2"/>
  <c r="Z44" i="2"/>
  <c r="P45" i="2"/>
  <c r="Q45" i="2"/>
  <c r="R45" i="2"/>
  <c r="S45" i="2"/>
  <c r="T45" i="2"/>
  <c r="U45" i="2"/>
  <c r="V45" i="2"/>
  <c r="W45" i="2"/>
  <c r="X45" i="2"/>
  <c r="Y45" i="2"/>
  <c r="Z45" i="2"/>
  <c r="P47" i="2"/>
  <c r="Q47" i="2"/>
  <c r="R47" i="2"/>
  <c r="S47" i="2"/>
  <c r="T47" i="2"/>
  <c r="U47" i="2"/>
  <c r="V47" i="2"/>
  <c r="W47" i="2"/>
  <c r="X47" i="2"/>
  <c r="Y47" i="2"/>
  <c r="Z47" i="2"/>
  <c r="P48" i="2"/>
  <c r="Q48" i="2"/>
  <c r="R48" i="2"/>
  <c r="S48" i="2"/>
  <c r="T48" i="2"/>
  <c r="U48" i="2"/>
  <c r="V48" i="2"/>
  <c r="W48" i="2"/>
  <c r="X48" i="2"/>
  <c r="Y48" i="2"/>
  <c r="Z48" i="2"/>
  <c r="P49" i="2"/>
  <c r="Q49" i="2"/>
  <c r="R49" i="2"/>
  <c r="S49" i="2"/>
  <c r="T49" i="2"/>
  <c r="U49" i="2"/>
  <c r="V49" i="2"/>
  <c r="W49" i="2"/>
  <c r="X49" i="2"/>
  <c r="Y49" i="2"/>
  <c r="Z49" i="2"/>
  <c r="P50" i="2"/>
  <c r="Q50" i="2"/>
  <c r="R50" i="2"/>
  <c r="S50" i="2"/>
  <c r="T50" i="2"/>
  <c r="U50" i="2"/>
  <c r="V50" i="2"/>
  <c r="W50" i="2"/>
  <c r="X50" i="2"/>
  <c r="Y50" i="2"/>
  <c r="Z50" i="2"/>
  <c r="P52" i="2"/>
  <c r="Q52" i="2"/>
  <c r="R52" i="2"/>
  <c r="S52" i="2"/>
  <c r="T52" i="2"/>
  <c r="U52" i="2"/>
  <c r="V52" i="2"/>
  <c r="W52" i="2"/>
  <c r="X52" i="2"/>
  <c r="Y52" i="2"/>
  <c r="Z52" i="2"/>
  <c r="P53" i="2"/>
  <c r="Q53" i="2"/>
  <c r="R53" i="2"/>
  <c r="S53" i="2"/>
  <c r="T53" i="2"/>
  <c r="U53" i="2"/>
  <c r="V53" i="2"/>
  <c r="W53" i="2"/>
  <c r="X53" i="2"/>
  <c r="Y53" i="2"/>
  <c r="Z53" i="2"/>
  <c r="P54" i="2"/>
  <c r="Q54" i="2"/>
  <c r="R54" i="2"/>
  <c r="S54" i="2"/>
  <c r="T54" i="2"/>
  <c r="U54" i="2"/>
  <c r="V54" i="2"/>
  <c r="W54" i="2"/>
  <c r="X54" i="2"/>
  <c r="Y54" i="2"/>
  <c r="Z54" i="2"/>
  <c r="P56" i="2"/>
  <c r="Q56" i="2"/>
  <c r="R56" i="2"/>
  <c r="S56" i="2"/>
  <c r="T56" i="2"/>
  <c r="U56" i="2"/>
  <c r="V56" i="2"/>
  <c r="W56" i="2"/>
  <c r="X56" i="2"/>
  <c r="Y56" i="2"/>
  <c r="Z56" i="2"/>
  <c r="P57" i="2"/>
  <c r="Q57" i="2"/>
  <c r="R57" i="2"/>
  <c r="S57" i="2"/>
  <c r="T57" i="2"/>
  <c r="U57" i="2"/>
  <c r="V57" i="2"/>
  <c r="W57" i="2"/>
  <c r="X57" i="2"/>
  <c r="Y57" i="2"/>
  <c r="Z57" i="2"/>
  <c r="P58" i="2"/>
  <c r="Q58" i="2"/>
  <c r="R58" i="2"/>
  <c r="S58" i="2"/>
  <c r="T58" i="2"/>
  <c r="U58" i="2"/>
  <c r="V58" i="2"/>
  <c r="W58" i="2"/>
  <c r="X58" i="2"/>
  <c r="Y58" i="2"/>
  <c r="Z58" i="2"/>
  <c r="Q36" i="2"/>
  <c r="R36" i="2"/>
  <c r="S36" i="2"/>
  <c r="T36" i="2"/>
  <c r="U36" i="2"/>
  <c r="V36" i="2"/>
  <c r="W36" i="2"/>
  <c r="X36" i="2"/>
  <c r="Y36" i="2"/>
  <c r="Z36" i="2"/>
  <c r="P36" i="2"/>
  <c r="Q7" i="2"/>
  <c r="R7" i="2"/>
  <c r="S7" i="2"/>
  <c r="T7" i="2"/>
  <c r="U7" i="2"/>
  <c r="V7" i="2"/>
  <c r="W7" i="2"/>
  <c r="X7" i="2"/>
  <c r="Y7" i="2"/>
  <c r="Z7" i="2"/>
  <c r="Q8" i="2"/>
  <c r="R8" i="2"/>
  <c r="S8" i="2"/>
  <c r="T8" i="2"/>
  <c r="U8" i="2"/>
  <c r="V8" i="2"/>
  <c r="W8" i="2"/>
  <c r="X8" i="2"/>
  <c r="Y8" i="2"/>
  <c r="Z8" i="2"/>
  <c r="Q10" i="2"/>
  <c r="R10" i="2"/>
  <c r="S10" i="2"/>
  <c r="T10" i="2"/>
  <c r="U10" i="2"/>
  <c r="V10" i="2"/>
  <c r="W10" i="2"/>
  <c r="X10" i="2"/>
  <c r="Y10" i="2"/>
  <c r="Z10" i="2"/>
  <c r="Q11" i="2"/>
  <c r="R11" i="2"/>
  <c r="S11" i="2"/>
  <c r="T11" i="2"/>
  <c r="U11" i="2"/>
  <c r="V11" i="2"/>
  <c r="W11" i="2"/>
  <c r="X11" i="2"/>
  <c r="Y11" i="2"/>
  <c r="Z11" i="2"/>
  <c r="Q12" i="2"/>
  <c r="R12" i="2"/>
  <c r="S12" i="2"/>
  <c r="T12" i="2"/>
  <c r="U12" i="2"/>
  <c r="V12" i="2"/>
  <c r="W12" i="2"/>
  <c r="X12" i="2"/>
  <c r="Y12" i="2"/>
  <c r="Z12" i="2"/>
  <c r="Q13" i="2"/>
  <c r="R13" i="2"/>
  <c r="S13" i="2"/>
  <c r="T13" i="2"/>
  <c r="U13" i="2"/>
  <c r="V13" i="2"/>
  <c r="W13" i="2"/>
  <c r="X13" i="2"/>
  <c r="Y13" i="2"/>
  <c r="Z13" i="2"/>
  <c r="Q14" i="2"/>
  <c r="R14" i="2"/>
  <c r="S14" i="2"/>
  <c r="T14" i="2"/>
  <c r="U14" i="2"/>
  <c r="V14" i="2"/>
  <c r="W14" i="2"/>
  <c r="X14" i="2"/>
  <c r="Y14" i="2"/>
  <c r="Z14" i="2"/>
  <c r="Q15" i="2"/>
  <c r="R15" i="2"/>
  <c r="S15" i="2"/>
  <c r="T15" i="2"/>
  <c r="U15" i="2"/>
  <c r="V15" i="2"/>
  <c r="W15" i="2"/>
  <c r="X15" i="2"/>
  <c r="Y15" i="2"/>
  <c r="Z15" i="2"/>
  <c r="Q16" i="2"/>
  <c r="R16" i="2"/>
  <c r="S16" i="2"/>
  <c r="T16" i="2"/>
  <c r="U16" i="2"/>
  <c r="V16" i="2"/>
  <c r="W16" i="2"/>
  <c r="X16" i="2"/>
  <c r="Y16" i="2"/>
  <c r="Z16" i="2"/>
  <c r="Q18" i="2"/>
  <c r="R18" i="2"/>
  <c r="S18" i="2"/>
  <c r="T18" i="2"/>
  <c r="U18" i="2"/>
  <c r="V18" i="2"/>
  <c r="W18" i="2"/>
  <c r="X18" i="2"/>
  <c r="Y18" i="2"/>
  <c r="Z18" i="2"/>
  <c r="Q19" i="2"/>
  <c r="R19" i="2"/>
  <c r="S19" i="2"/>
  <c r="T19" i="2"/>
  <c r="U19" i="2"/>
  <c r="V19" i="2"/>
  <c r="W19" i="2"/>
  <c r="X19" i="2"/>
  <c r="Y19" i="2"/>
  <c r="Z19" i="2"/>
  <c r="Q20" i="2"/>
  <c r="R20" i="2"/>
  <c r="S20" i="2"/>
  <c r="T20" i="2"/>
  <c r="U20" i="2"/>
  <c r="V20" i="2"/>
  <c r="W20" i="2"/>
  <c r="X20" i="2"/>
  <c r="Y20" i="2"/>
  <c r="Z20" i="2"/>
  <c r="Q21" i="2"/>
  <c r="R21" i="2"/>
  <c r="S21" i="2"/>
  <c r="T21" i="2"/>
  <c r="U21" i="2"/>
  <c r="V21" i="2"/>
  <c r="W21" i="2"/>
  <c r="X21" i="2"/>
  <c r="Y21" i="2"/>
  <c r="Z21" i="2"/>
  <c r="Q23" i="2"/>
  <c r="R23" i="2"/>
  <c r="S23" i="2"/>
  <c r="T23" i="2"/>
  <c r="U23" i="2"/>
  <c r="V23" i="2"/>
  <c r="W23" i="2"/>
  <c r="X23" i="2"/>
  <c r="Y23" i="2"/>
  <c r="Z23" i="2"/>
  <c r="R24" i="2"/>
  <c r="S24" i="2"/>
  <c r="T24" i="2"/>
  <c r="U24" i="2"/>
  <c r="V24" i="2"/>
  <c r="W24" i="2"/>
  <c r="X24" i="2"/>
  <c r="Y24" i="2"/>
  <c r="Z24" i="2"/>
  <c r="Q25" i="2"/>
  <c r="R25" i="2"/>
  <c r="S25" i="2"/>
  <c r="T25" i="2"/>
  <c r="U25" i="2"/>
  <c r="V25" i="2"/>
  <c r="W25" i="2"/>
  <c r="X25" i="2"/>
  <c r="Y25" i="2"/>
  <c r="Z25" i="2"/>
  <c r="Q27" i="2"/>
  <c r="R27" i="2"/>
  <c r="S27" i="2"/>
  <c r="T27" i="2"/>
  <c r="U27" i="2"/>
  <c r="V27" i="2"/>
  <c r="W27" i="2"/>
  <c r="X27" i="2"/>
  <c r="Y27" i="2"/>
  <c r="Z27" i="2"/>
  <c r="Q28" i="2"/>
  <c r="R28" i="2"/>
  <c r="S28" i="2"/>
  <c r="T28" i="2"/>
  <c r="U28" i="2"/>
  <c r="V28" i="2"/>
  <c r="W28" i="2"/>
  <c r="X28" i="2"/>
  <c r="Y28" i="2"/>
  <c r="Z28" i="2"/>
  <c r="Q29" i="2"/>
  <c r="R29" i="2"/>
  <c r="S29" i="2"/>
  <c r="T29" i="2"/>
  <c r="U29" i="2"/>
  <c r="V29" i="2"/>
  <c r="W29" i="2"/>
  <c r="X29" i="2"/>
  <c r="Y29" i="2"/>
  <c r="Z29" i="2"/>
  <c r="P8" i="2"/>
  <c r="P10" i="2"/>
  <c r="P11" i="2"/>
  <c r="P12" i="2"/>
  <c r="P13" i="2"/>
  <c r="P14" i="2"/>
  <c r="P15" i="2"/>
  <c r="P16" i="2"/>
  <c r="P18" i="2"/>
  <c r="P19" i="2"/>
  <c r="P20" i="2"/>
  <c r="P21" i="2"/>
  <c r="P23" i="2"/>
  <c r="P25" i="2"/>
  <c r="P27" i="2"/>
  <c r="P28" i="2"/>
  <c r="P29" i="2"/>
  <c r="P7" i="2"/>
  <c r="C88" i="2"/>
  <c r="D88" i="2"/>
  <c r="E88" i="2"/>
  <c r="F88" i="2"/>
  <c r="G88" i="2"/>
  <c r="H88" i="2"/>
  <c r="I88" i="2"/>
  <c r="J88" i="2"/>
  <c r="K88" i="2"/>
  <c r="L88" i="2"/>
  <c r="M88" i="2"/>
  <c r="B88" i="2"/>
  <c r="M87" i="2"/>
  <c r="AA59" i="2" s="1"/>
  <c r="C87" i="2"/>
  <c r="D87" i="2"/>
  <c r="E87" i="2"/>
  <c r="F87" i="2"/>
  <c r="G87" i="2"/>
  <c r="H87" i="2"/>
  <c r="I87" i="2"/>
  <c r="J87" i="2"/>
  <c r="K87" i="2"/>
  <c r="L87" i="2"/>
  <c r="B87" i="2"/>
  <c r="C83" i="2"/>
  <c r="D83" i="2"/>
  <c r="E83" i="2"/>
  <c r="F83" i="2"/>
  <c r="G83" i="2"/>
  <c r="H83" i="2"/>
  <c r="I83" i="2"/>
  <c r="J83" i="2"/>
  <c r="K83" i="2"/>
  <c r="L83" i="2"/>
  <c r="M83" i="2"/>
  <c r="AA26" i="2" s="1"/>
  <c r="B83" i="2"/>
  <c r="C79" i="2"/>
  <c r="D79" i="2"/>
  <c r="E79" i="2"/>
  <c r="F79" i="2"/>
  <c r="G79" i="2"/>
  <c r="H79" i="2"/>
  <c r="I79" i="2"/>
  <c r="J79" i="2"/>
  <c r="K79" i="2"/>
  <c r="L79" i="2"/>
  <c r="M79" i="2"/>
  <c r="AA22" i="2" s="1"/>
  <c r="B79" i="2"/>
  <c r="C74" i="2"/>
  <c r="D74" i="2"/>
  <c r="E74" i="2"/>
  <c r="F74" i="2"/>
  <c r="G74" i="2"/>
  <c r="H74" i="2"/>
  <c r="I74" i="2"/>
  <c r="J74" i="2"/>
  <c r="K74" i="2"/>
  <c r="L74" i="2"/>
  <c r="M74" i="2"/>
  <c r="AA17" i="2" s="1"/>
  <c r="B74" i="2"/>
  <c r="C66" i="2"/>
  <c r="D66" i="2"/>
  <c r="E66" i="2"/>
  <c r="F66" i="2"/>
  <c r="G66" i="2"/>
  <c r="H66" i="2"/>
  <c r="I66" i="2"/>
  <c r="J66" i="2"/>
  <c r="K66" i="2"/>
  <c r="L66" i="2"/>
  <c r="M66" i="2"/>
  <c r="AA9" i="2" s="1"/>
  <c r="B66" i="2"/>
  <c r="Q60" i="2"/>
  <c r="S60" i="2"/>
  <c r="T60" i="2"/>
  <c r="V60" i="2"/>
  <c r="W60" i="2"/>
  <c r="X60" i="2"/>
  <c r="Y60" i="2"/>
  <c r="Z60" i="2"/>
  <c r="AB60" i="2"/>
  <c r="P60" i="2"/>
  <c r="Q59" i="2"/>
  <c r="Y59" i="2"/>
  <c r="V55" i="2"/>
  <c r="W55" i="2"/>
  <c r="S51" i="2"/>
  <c r="V46" i="2"/>
  <c r="W46" i="2"/>
  <c r="S38" i="2"/>
  <c r="Q31" i="2"/>
  <c r="W31" i="2"/>
  <c r="X31" i="2"/>
  <c r="Y31" i="2"/>
  <c r="Y26" i="2"/>
  <c r="P26" i="2"/>
  <c r="R22" i="2"/>
  <c r="T22" i="2"/>
  <c r="U22" i="2"/>
  <c r="V22" i="2"/>
  <c r="X22" i="2"/>
  <c r="Z22" i="2"/>
  <c r="V17" i="2"/>
  <c r="T38" i="2" l="1"/>
  <c r="Z9" i="2"/>
  <c r="R9" i="2"/>
  <c r="U17" i="2"/>
  <c r="S26" i="2"/>
  <c r="Z51" i="2"/>
  <c r="R51" i="2"/>
  <c r="U55" i="2"/>
  <c r="Q9" i="2"/>
  <c r="R38" i="2"/>
  <c r="S55" i="2"/>
  <c r="W9" i="2"/>
  <c r="V31" i="2"/>
  <c r="W51" i="2"/>
  <c r="W22" i="2"/>
  <c r="S46" i="2"/>
  <c r="Y9" i="2"/>
  <c r="S17" i="2"/>
  <c r="Z38" i="2"/>
  <c r="V26" i="2"/>
  <c r="Y30" i="2"/>
  <c r="Q30" i="2"/>
  <c r="W38" i="2"/>
  <c r="S31" i="2"/>
  <c r="Y51" i="2"/>
  <c r="Q51" i="2"/>
  <c r="X9" i="2"/>
  <c r="U46" i="2"/>
  <c r="X51" i="2"/>
  <c r="P55" i="2"/>
  <c r="P17" i="2"/>
  <c r="AA51" i="2"/>
  <c r="Q17" i="2"/>
  <c r="X38" i="2"/>
  <c r="Y55" i="2"/>
  <c r="Q55" i="2"/>
  <c r="U9" i="2"/>
  <c r="T31" i="2"/>
  <c r="U51" i="2"/>
  <c r="P46" i="2"/>
  <c r="P31" i="2"/>
  <c r="Y46" i="2"/>
  <c r="Q46" i="2"/>
  <c r="AA30" i="2"/>
  <c r="Y17" i="2"/>
  <c r="U38" i="2"/>
  <c r="AA60" i="2"/>
  <c r="Z17" i="2"/>
  <c r="R17" i="2"/>
  <c r="X26" i="2"/>
  <c r="P30" i="2"/>
  <c r="T46" i="2"/>
  <c r="Z55" i="2"/>
  <c r="R55" i="2"/>
  <c r="P22" i="2"/>
  <c r="Z46" i="2"/>
  <c r="R46" i="2"/>
  <c r="X55" i="2"/>
  <c r="P59" i="2"/>
  <c r="V9" i="2"/>
  <c r="V51" i="2"/>
  <c r="X17" i="2"/>
  <c r="T9" i="2"/>
  <c r="V38" i="2"/>
  <c r="T51" i="2"/>
  <c r="AA55" i="2"/>
  <c r="P9" i="2"/>
  <c r="T26" i="2"/>
  <c r="Z31" i="2"/>
  <c r="R31" i="2"/>
  <c r="X46" i="2"/>
  <c r="P51" i="2"/>
  <c r="AA46" i="2"/>
  <c r="AA38" i="2"/>
  <c r="T17" i="2"/>
  <c r="Z26" i="2"/>
  <c r="R26" i="2"/>
  <c r="P38" i="2"/>
  <c r="T55" i="2"/>
  <c r="AA31" i="2"/>
  <c r="S9" i="2"/>
  <c r="W17" i="2"/>
  <c r="S22" i="2"/>
  <c r="U26" i="2"/>
  <c r="Y22" i="2"/>
  <c r="Q22" i="2"/>
  <c r="Q26" i="2"/>
  <c r="W26" i="2"/>
  <c r="Q38" i="2"/>
  <c r="W30" i="2"/>
  <c r="U31" i="2"/>
  <c r="Y38" i="2"/>
  <c r="U60" i="2"/>
  <c r="V30" i="2"/>
  <c r="V59" i="2"/>
  <c r="X30" i="2"/>
  <c r="X59" i="2"/>
  <c r="W59" i="2"/>
  <c r="U30" i="2"/>
  <c r="U59" i="2"/>
  <c r="Z30" i="2"/>
  <c r="R30" i="2"/>
  <c r="Z59" i="2"/>
  <c r="R59" i="2"/>
  <c r="R60" i="2"/>
  <c r="T30" i="2"/>
  <c r="T59" i="2"/>
  <c r="S30" i="2"/>
  <c r="S59" i="2"/>
</calcChain>
</file>

<file path=xl/sharedStrings.xml><?xml version="1.0" encoding="utf-8"?>
<sst xmlns="http://schemas.openxmlformats.org/spreadsheetml/2006/main" count="293" uniqueCount="127">
  <si>
    <t>2010</t>
  </si>
  <si>
    <t>2011</t>
  </si>
  <si>
    <t>2012</t>
  </si>
  <si>
    <t>2013</t>
  </si>
  <si>
    <t>2014</t>
  </si>
  <si>
    <t>2015</t>
  </si>
  <si>
    <t>2016</t>
  </si>
  <si>
    <t>2017</t>
  </si>
  <si>
    <t>2018</t>
  </si>
  <si>
    <t>2019</t>
  </si>
  <si>
    <t>2020</t>
  </si>
  <si>
    <t>2021</t>
  </si>
  <si>
    <t>Kuopio</t>
  </si>
  <si>
    <t>Siilinjärvi</t>
  </si>
  <si>
    <t>Iisalmi</t>
  </si>
  <si>
    <t>Kiuruvesi</t>
  </si>
  <si>
    <t>Keitele</t>
  </si>
  <si>
    <t>Lapinlahti</t>
  </si>
  <si>
    <t>Pielavesi</t>
  </si>
  <si>
    <t>Sonkajärvi</t>
  </si>
  <si>
    <t>Vieremä</t>
  </si>
  <si>
    <t>Suonenjoki</t>
  </si>
  <si>
    <t>Rautalampi</t>
  </si>
  <si>
    <t>Tervo</t>
  </si>
  <si>
    <t>Vesanto</t>
  </si>
  <si>
    <t>Kaavi</t>
  </si>
  <si>
    <t>Rautavaara</t>
  </si>
  <si>
    <t>Tuusniemi</t>
  </si>
  <si>
    <t>Varkaus</t>
  </si>
  <si>
    <t>Joroinen</t>
  </si>
  <si>
    <t>Leppävirta</t>
  </si>
  <si>
    <t>Kuopion seutukunta</t>
  </si>
  <si>
    <t>Ylä-Savon seutukunta</t>
  </si>
  <si>
    <t>Sisä-Savon seutukunta</t>
  </si>
  <si>
    <t>Koillis-Savon seutukunta</t>
  </si>
  <si>
    <t>Varkauden seutukunta</t>
  </si>
  <si>
    <t>Pohjois-Savo</t>
  </si>
  <si>
    <t>Vieraskieliset* yhteensä: lukumäärä ja osuus (%) väestöstä</t>
  </si>
  <si>
    <t>Kotimaisten kielten puhujat* yhteensä: lukumäärä ja osuus (%) väestöstä</t>
  </si>
  <si>
    <t>Väestö yhteensä</t>
  </si>
  <si>
    <t>Kunta</t>
  </si>
  <si>
    <t xml:space="preserve">2010 
(%) </t>
  </si>
  <si>
    <t xml:space="preserve">2011 
(%) </t>
  </si>
  <si>
    <t xml:space="preserve">2012 
(%) </t>
  </si>
  <si>
    <t xml:space="preserve">2013 
(%) </t>
  </si>
  <si>
    <t xml:space="preserve">2014 
(%) </t>
  </si>
  <si>
    <t xml:space="preserve">2015 
(%) </t>
  </si>
  <si>
    <t xml:space="preserve">2016 
(%) </t>
  </si>
  <si>
    <t xml:space="preserve">2017 
(%) </t>
  </si>
  <si>
    <t xml:space="preserve">2018 
(%) </t>
  </si>
  <si>
    <t xml:space="preserve">2019 
(%) </t>
  </si>
  <si>
    <t xml:space="preserve">2020 
(%) </t>
  </si>
  <si>
    <t xml:space="preserve">2021 
(%) </t>
  </si>
  <si>
    <t>Lähde: Tilastokeskus</t>
  </si>
  <si>
    <t>*Kotimaiset kielet ovat suomi, ruotsi ja saame.</t>
  </si>
  <si>
    <t>*Vieraskielisiksi luetaan henkilöt, joiden äidinkieli on jokin muu kuin suomi, ruotsi tai saame.</t>
  </si>
  <si>
    <t>Muu kieli</t>
  </si>
  <si>
    <t>viro, eesti</t>
  </si>
  <si>
    <t>vietnam</t>
  </si>
  <si>
    <t>venäjä</t>
  </si>
  <si>
    <t>urdu</t>
  </si>
  <si>
    <t>unkari</t>
  </si>
  <si>
    <t>ukraina</t>
  </si>
  <si>
    <t>turkki</t>
  </si>
  <si>
    <t>thai</t>
  </si>
  <si>
    <t>tamili</t>
  </si>
  <si>
    <t>tagalog, pilipino</t>
  </si>
  <si>
    <t>somali</t>
  </si>
  <si>
    <t>saksa</t>
  </si>
  <si>
    <t>romania</t>
  </si>
  <si>
    <t>ranska</t>
  </si>
  <si>
    <t>puola</t>
  </si>
  <si>
    <t>portugali</t>
  </si>
  <si>
    <t>farsi, persia</t>
  </si>
  <si>
    <t>nepali</t>
  </si>
  <si>
    <t>latvia, lätti</t>
  </si>
  <si>
    <t>kurdi</t>
  </si>
  <si>
    <t>kiina</t>
  </si>
  <si>
    <t>italia</t>
  </si>
  <si>
    <t>hollanti</t>
  </si>
  <si>
    <t>hindi</t>
  </si>
  <si>
    <t>espanja</t>
  </si>
  <si>
    <t>englanti</t>
  </si>
  <si>
    <t>bulgaria</t>
  </si>
  <si>
    <t>bosnia</t>
  </si>
  <si>
    <t>bengali</t>
  </si>
  <si>
    <t>arabia</t>
  </si>
  <si>
    <t>albania</t>
  </si>
  <si>
    <t>VIERASKIELISET YHTEENSÄ</t>
  </si>
  <si>
    <t>saame</t>
  </si>
  <si>
    <t>ruotsi</t>
  </si>
  <si>
    <t>suomi</t>
  </si>
  <si>
    <t>KOTIMAISET KIELET YHTEENSÄ</t>
  </si>
  <si>
    <t>Yhteensä</t>
  </si>
  <si>
    <t>Kieli</t>
  </si>
  <si>
    <t>2010 
(%)</t>
  </si>
  <si>
    <t>2011 
(%)</t>
  </si>
  <si>
    <t>2012 
(%)</t>
  </si>
  <si>
    <t>2013 
(%)</t>
  </si>
  <si>
    <t>2014 
(%)</t>
  </si>
  <si>
    <t>2015 
(%)</t>
  </si>
  <si>
    <t>2016 
(%)</t>
  </si>
  <si>
    <t>2017 
(%)</t>
  </si>
  <si>
    <t>2018 
(%)</t>
  </si>
  <si>
    <t>2019 
(%)</t>
  </si>
  <si>
    <t>2020 
(%)</t>
  </si>
  <si>
    <t>2021 
(%)</t>
  </si>
  <si>
    <t>Koko maa</t>
  </si>
  <si>
    <t>2022</t>
  </si>
  <si>
    <t>2022
(%)</t>
  </si>
  <si>
    <t xml:space="preserve">2022 
(%) </t>
  </si>
  <si>
    <t>swahili, aiemmin myös: suahili</t>
  </si>
  <si>
    <t>uzbekki</t>
  </si>
  <si>
    <t>tigrinja</t>
  </si>
  <si>
    <t>2023</t>
  </si>
  <si>
    <t>2023
(%)</t>
  </si>
  <si>
    <t>Vieraskielisiksi luetaan henkilöt, joiden äidinkieli on jokin muu kuin suomi, ruotsi tai saame.Tiedot on lajiteltu kotimaisten ja vieraiden kielten sisällä vuoden 2023 tilanteen mukaan suurimmasta kieliryhmästä pienimpään. Tilastosta on poistettu vieraat kielet, joiden puhujia oli alle 2000 vuonna 2023.</t>
  </si>
  <si>
    <t>Vieraskielisiksi luetaan henkilöt, joiden äidinkieli on jokin muu kuin suomi, ruotsi tai saame. Tiedot on lajiteltu kotimaisten ja vieraiden kielten sisällä vuoden 2023 tilanteen mukaan suurimmasta kieliryhmästä pienimpään. Tilastosta on poistettu vieraat kielet, joiden puhujia oli alle 100 vuonna 2023.</t>
  </si>
  <si>
    <t>sinhala, aiemmin: singali</t>
  </si>
  <si>
    <t>amhara</t>
  </si>
  <si>
    <t>kreikka</t>
  </si>
  <si>
    <t>liettua</t>
  </si>
  <si>
    <t>burma</t>
  </si>
  <si>
    <t>Väestö kielen mukaan Pohjois-Savon maakunnassa ja koko maassa v. 2010–2023</t>
  </si>
  <si>
    <t xml:space="preserve">2023 
(%) </t>
  </si>
  <si>
    <t>..</t>
  </si>
  <si>
    <t>Väestö kielen mukaan Pohjois-Savossa vuosina 2010–2023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</si>
</sst>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rgb="FF000000"/>
      <name val="Calibri"/>
      <family val="2"/>
    </font>
    <font>
      <b/>
      <sz val="14"/>
      <color rgb="FF000000"/>
      <name val="Calibri"/>
      <family val="2"/>
    </font>
    <font>
      <b/>
      <sz val="11"/>
      <color rgb="FF000000"/>
      <name val="Calibri"/>
      <family val="2"/>
    </font>
    <font>
      <sz val="8"/>
      <name val="Calibri"/>
      <family val="2"/>
    </font>
    <font>
      <b/>
      <u/>
      <sz val="12"/>
      <color rgb="FF000000"/>
      <name val="Calibri"/>
      <family val="2"/>
    </font>
    <font>
      <b/>
      <sz val="11"/>
      <name val="Calibri"/>
      <family val="2"/>
    </font>
    <font>
      <sz val="8"/>
      <color rgb="FF000000"/>
      <name val="Calibri"/>
      <family val="2"/>
    </font>
    <font>
      <sz val="9"/>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bgColor indexed="64"/>
      </patternFill>
    </fill>
    <fill>
      <patternFill patternType="solid">
        <fgColor theme="6" tint="0.59999389629810485"/>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pplyBorder="0"/>
  </cellStyleXfs>
  <cellXfs count="86">
    <xf numFmtId="0" fontId="0" fillId="0" borderId="0" xfId="0"/>
    <xf numFmtId="3" fontId="0" fillId="0" borderId="0" xfId="0" applyNumberFormat="1" applyBorder="1"/>
    <xf numFmtId="164" fontId="0" fillId="0" borderId="0" xfId="0" applyNumberFormat="1" applyBorder="1"/>
    <xf numFmtId="3" fontId="0" fillId="0" borderId="1" xfId="0" applyNumberFormat="1" applyBorder="1"/>
    <xf numFmtId="3" fontId="0" fillId="0" borderId="2" xfId="0" applyNumberFormat="1" applyBorder="1"/>
    <xf numFmtId="0" fontId="0" fillId="2" borderId="0" xfId="0" applyFill="1"/>
    <xf numFmtId="3" fontId="0" fillId="2" borderId="0" xfId="0" applyNumberFormat="1" applyFill="1"/>
    <xf numFmtId="0" fontId="2" fillId="2" borderId="0" xfId="0" applyFont="1" applyFill="1" applyAlignment="1">
      <alignment horizontal="left"/>
    </xf>
    <xf numFmtId="0" fontId="2" fillId="2" borderId="0" xfId="0" applyFont="1" applyFill="1"/>
    <xf numFmtId="0" fontId="4" fillId="2" borderId="0" xfId="0" applyFont="1" applyFill="1"/>
    <xf numFmtId="0" fontId="1" fillId="2" borderId="0" xfId="0" applyFont="1" applyFill="1"/>
    <xf numFmtId="0" fontId="0" fillId="0" borderId="0" xfId="0" applyBorder="1"/>
    <xf numFmtId="0" fontId="0" fillId="0" borderId="2" xfId="0" applyBorder="1"/>
    <xf numFmtId="0" fontId="5" fillId="3" borderId="4" xfId="0" applyFont="1" applyFill="1" applyBorder="1"/>
    <xf numFmtId="0" fontId="5" fillId="3" borderId="6" xfId="0" applyFont="1" applyFill="1" applyBorder="1" applyAlignment="1">
      <alignment horizontal="left"/>
    </xf>
    <xf numFmtId="0" fontId="5" fillId="3" borderId="5" xfId="0" applyFont="1" applyFill="1" applyBorder="1" applyAlignment="1">
      <alignment wrapText="1"/>
    </xf>
    <xf numFmtId="0" fontId="5" fillId="3" borderId="6" xfId="0" applyFont="1" applyFill="1" applyBorder="1" applyAlignment="1">
      <alignment wrapText="1"/>
    </xf>
    <xf numFmtId="0" fontId="5" fillId="3" borderId="3" xfId="0" applyFont="1" applyFill="1" applyBorder="1" applyAlignment="1">
      <alignment wrapText="1"/>
    </xf>
    <xf numFmtId="0" fontId="2" fillId="3" borderId="4" xfId="0" applyFont="1" applyFill="1" applyBorder="1"/>
    <xf numFmtId="0" fontId="2" fillId="3" borderId="6" xfId="0" applyFont="1" applyFill="1" applyBorder="1" applyAlignment="1">
      <alignment horizontal="left"/>
    </xf>
    <xf numFmtId="0" fontId="2" fillId="3" borderId="5" xfId="0" applyFont="1" applyFill="1" applyBorder="1" applyAlignment="1">
      <alignment wrapText="1"/>
    </xf>
    <xf numFmtId="0" fontId="2" fillId="3" borderId="6" xfId="0" applyFont="1" applyFill="1" applyBorder="1" applyAlignment="1">
      <alignment wrapText="1"/>
    </xf>
    <xf numFmtId="0" fontId="2" fillId="3" borderId="3" xfId="0" applyFont="1" applyFill="1" applyBorder="1" applyAlignment="1">
      <alignment wrapText="1"/>
    </xf>
    <xf numFmtId="0" fontId="2" fillId="3" borderId="5" xfId="0" applyFont="1" applyFill="1" applyBorder="1"/>
    <xf numFmtId="0" fontId="2" fillId="3" borderId="5" xfId="0" applyFont="1" applyFill="1" applyBorder="1" applyAlignment="1">
      <alignment horizontal="left"/>
    </xf>
    <xf numFmtId="0" fontId="2" fillId="3" borderId="3" xfId="0" applyFont="1" applyFill="1" applyBorder="1" applyAlignment="1">
      <alignment horizontal="left"/>
    </xf>
    <xf numFmtId="0" fontId="2" fillId="0" borderId="2" xfId="0" applyFont="1" applyBorder="1"/>
    <xf numFmtId="3" fontId="2" fillId="0" borderId="0" xfId="0" applyNumberFormat="1" applyFont="1" applyBorder="1"/>
    <xf numFmtId="0" fontId="2" fillId="0" borderId="0" xfId="0" applyFont="1" applyBorder="1"/>
    <xf numFmtId="3" fontId="2" fillId="0" borderId="1" xfId="0" applyNumberFormat="1" applyFont="1" applyBorder="1"/>
    <xf numFmtId="164" fontId="2" fillId="0" borderId="0" xfId="0" applyNumberFormat="1" applyFont="1" applyBorder="1"/>
    <xf numFmtId="0" fontId="2" fillId="4" borderId="0" xfId="0" applyFont="1" applyFill="1" applyBorder="1"/>
    <xf numFmtId="3" fontId="2" fillId="4" borderId="1" xfId="0" applyNumberFormat="1" applyFont="1" applyFill="1" applyBorder="1"/>
    <xf numFmtId="3" fontId="2" fillId="4" borderId="0" xfId="0" applyNumberFormat="1" applyFont="1" applyFill="1" applyBorder="1"/>
    <xf numFmtId="164" fontId="2" fillId="4" borderId="0" xfId="0" applyNumberFormat="1" applyFont="1" applyFill="1" applyBorder="1"/>
    <xf numFmtId="0" fontId="2" fillId="4" borderId="2" xfId="0" applyFont="1" applyFill="1" applyBorder="1"/>
    <xf numFmtId="0" fontId="6" fillId="2" borderId="0" xfId="0" applyFont="1" applyFill="1"/>
    <xf numFmtId="0" fontId="0" fillId="0" borderId="10" xfId="0" applyBorder="1"/>
    <xf numFmtId="0" fontId="2" fillId="0" borderId="10" xfId="0" applyFont="1" applyBorder="1" applyAlignment="1">
      <alignment horizontal="left" indent="1"/>
    </xf>
    <xf numFmtId="0" fontId="0" fillId="0" borderId="10" xfId="0" applyBorder="1" applyAlignment="1">
      <alignment horizontal="left" indent="2"/>
    </xf>
    <xf numFmtId="0" fontId="0" fillId="0" borderId="6" xfId="0" applyBorder="1" applyAlignment="1">
      <alignment horizontal="left" indent="2"/>
    </xf>
    <xf numFmtId="0" fontId="2" fillId="3" borderId="8" xfId="0" applyFont="1" applyFill="1" applyBorder="1"/>
    <xf numFmtId="0" fontId="2" fillId="3" borderId="8" xfId="0" applyFont="1" applyFill="1" applyBorder="1" applyAlignment="1">
      <alignment horizontal="left"/>
    </xf>
    <xf numFmtId="165" fontId="0" fillId="0" borderId="7" xfId="0" applyNumberFormat="1" applyBorder="1"/>
    <xf numFmtId="165" fontId="0" fillId="0" borderId="9" xfId="0" applyNumberFormat="1" applyBorder="1"/>
    <xf numFmtId="165" fontId="0" fillId="0" borderId="1" xfId="0" applyNumberFormat="1" applyBorder="1"/>
    <xf numFmtId="165" fontId="0" fillId="0" borderId="0" xfId="0" applyNumberFormat="1" applyBorder="1"/>
    <xf numFmtId="0" fontId="2" fillId="5" borderId="6" xfId="0" applyFont="1" applyFill="1" applyBorder="1" applyAlignment="1">
      <alignment horizontal="left" wrapText="1"/>
    </xf>
    <xf numFmtId="0" fontId="2" fillId="5" borderId="3" xfId="0" applyFont="1" applyFill="1" applyBorder="1" applyAlignment="1">
      <alignment horizontal="left" wrapText="1"/>
    </xf>
    <xf numFmtId="0" fontId="2" fillId="5" borderId="5" xfId="0" applyFont="1" applyFill="1" applyBorder="1" applyAlignment="1">
      <alignment horizontal="left" wrapText="1"/>
    </xf>
    <xf numFmtId="3" fontId="0" fillId="0" borderId="3" xfId="0" applyNumberFormat="1" applyBorder="1"/>
    <xf numFmtId="3" fontId="0" fillId="0" borderId="4" xfId="0" applyNumberFormat="1" applyBorder="1"/>
    <xf numFmtId="3" fontId="0" fillId="0" borderId="5" xfId="0" applyNumberFormat="1" applyBorder="1"/>
    <xf numFmtId="3" fontId="2" fillId="0" borderId="1" xfId="0" applyNumberFormat="1" applyFont="1" applyBorder="1" applyAlignment="1">
      <alignment horizontal="left" indent="1"/>
    </xf>
    <xf numFmtId="3" fontId="2" fillId="0" borderId="0" xfId="0" applyNumberFormat="1" applyFont="1" applyBorder="1" applyAlignment="1">
      <alignment horizontal="left" indent="1"/>
    </xf>
    <xf numFmtId="3" fontId="2" fillId="0" borderId="2" xfId="0" applyNumberFormat="1" applyFont="1" applyBorder="1" applyAlignment="1">
      <alignment horizontal="left" indent="1"/>
    </xf>
    <xf numFmtId="164" fontId="2" fillId="0" borderId="0" xfId="0" applyNumberFormat="1" applyFont="1" applyBorder="1" applyAlignment="1">
      <alignment horizontal="left" indent="1"/>
    </xf>
    <xf numFmtId="3" fontId="0" fillId="2" borderId="1" xfId="0" applyNumberFormat="1" applyFill="1" applyBorder="1"/>
    <xf numFmtId="164" fontId="0" fillId="2" borderId="0" xfId="0" applyNumberFormat="1" applyFill="1"/>
    <xf numFmtId="0" fontId="7" fillId="2" borderId="10" xfId="0" applyFont="1" applyFill="1" applyBorder="1"/>
    <xf numFmtId="3" fontId="7" fillId="2" borderId="0" xfId="0" applyNumberFormat="1" applyFont="1" applyFill="1"/>
    <xf numFmtId="3" fontId="7" fillId="2" borderId="1" xfId="0" applyNumberFormat="1" applyFont="1" applyFill="1" applyBorder="1"/>
    <xf numFmtId="165" fontId="7" fillId="2" borderId="1" xfId="0" applyNumberFormat="1" applyFont="1" applyFill="1" applyBorder="1"/>
    <xf numFmtId="3" fontId="7" fillId="2" borderId="0" xfId="0" applyNumberFormat="1" applyFont="1" applyFill="1" applyBorder="1"/>
    <xf numFmtId="165" fontId="7" fillId="2" borderId="0" xfId="0" applyNumberFormat="1" applyFont="1" applyFill="1" applyBorder="1"/>
    <xf numFmtId="3" fontId="7" fillId="2" borderId="9" xfId="0" applyNumberFormat="1" applyFont="1" applyFill="1" applyBorder="1"/>
    <xf numFmtId="0" fontId="2" fillId="5" borderId="6" xfId="0" applyNumberFormat="1" applyFont="1" applyFill="1" applyBorder="1" applyAlignment="1">
      <alignment horizontal="left" wrapText="1"/>
    </xf>
    <xf numFmtId="0" fontId="0" fillId="0" borderId="10" xfId="0" applyFont="1" applyBorder="1" applyAlignment="1">
      <alignment horizontal="left" indent="2"/>
    </xf>
    <xf numFmtId="165" fontId="0" fillId="0" borderId="4" xfId="0" applyNumberFormat="1" applyBorder="1"/>
    <xf numFmtId="165" fontId="0" fillId="0" borderId="3" xfId="0" applyNumberFormat="1" applyBorder="1"/>
    <xf numFmtId="165" fontId="2" fillId="0" borderId="1" xfId="0" applyNumberFormat="1" applyFont="1" applyBorder="1"/>
    <xf numFmtId="165" fontId="2" fillId="0" borderId="0" xfId="0" applyNumberFormat="1" applyFont="1" applyBorder="1"/>
    <xf numFmtId="164" fontId="0" fillId="0" borderId="0" xfId="0" applyNumberFormat="1" applyFont="1" applyBorder="1" applyAlignment="1">
      <alignment horizontal="left" indent="1"/>
    </xf>
    <xf numFmtId="164" fontId="0" fillId="0" borderId="1" xfId="0" applyNumberFormat="1" applyFont="1" applyBorder="1" applyAlignment="1">
      <alignment horizontal="left" indent="1"/>
    </xf>
    <xf numFmtId="164" fontId="0" fillId="0" borderId="3" xfId="0" applyNumberFormat="1" applyFont="1" applyBorder="1" applyAlignment="1">
      <alignment horizontal="left" indent="1"/>
    </xf>
    <xf numFmtId="164" fontId="0" fillId="0" borderId="4" xfId="0" applyNumberFormat="1" applyFont="1" applyBorder="1" applyAlignment="1">
      <alignment horizontal="left" indent="1"/>
    </xf>
    <xf numFmtId="0" fontId="5" fillId="3" borderId="6" xfId="0" applyNumberFormat="1" applyFont="1" applyFill="1" applyBorder="1" applyAlignment="1" applyProtection="1">
      <alignment wrapText="1"/>
    </xf>
    <xf numFmtId="0" fontId="2" fillId="3" borderId="6" xfId="0" applyNumberFormat="1" applyFont="1" applyFill="1" applyBorder="1" applyAlignment="1" applyProtection="1">
      <alignment wrapText="1"/>
    </xf>
    <xf numFmtId="3" fontId="0" fillId="0" borderId="0" xfId="0" applyNumberFormat="1" applyFill="1" applyBorder="1" applyAlignment="1" applyProtection="1"/>
    <xf numFmtId="3" fontId="2" fillId="0" borderId="0" xfId="0" applyNumberFormat="1" applyFont="1" applyFill="1" applyBorder="1" applyAlignment="1" applyProtection="1"/>
    <xf numFmtId="0" fontId="2" fillId="3" borderId="6" xfId="0" applyNumberFormat="1" applyFont="1" applyFill="1" applyBorder="1" applyAlignment="1" applyProtection="1">
      <alignment horizontal="left"/>
    </xf>
    <xf numFmtId="0" fontId="5" fillId="3" borderId="5" xfId="0" applyFont="1" applyFill="1" applyBorder="1" applyAlignment="1">
      <alignment horizontal="left"/>
    </xf>
    <xf numFmtId="0" fontId="5" fillId="3" borderId="10" xfId="0" applyFont="1" applyFill="1" applyBorder="1" applyAlignment="1">
      <alignment horizontal="left"/>
    </xf>
    <xf numFmtId="3" fontId="0" fillId="0" borderId="9" xfId="0" applyNumberFormat="1" applyBorder="1"/>
    <xf numFmtId="0" fontId="2" fillId="3" borderId="10" xfId="0" applyFont="1" applyFill="1" applyBorder="1" applyAlignment="1">
      <alignment horizontal="left"/>
    </xf>
    <xf numFmtId="3" fontId="2" fillId="4" borderId="4" xfId="0" applyNumberFormat="1" applyFont="1" applyFill="1" applyBorder="1"/>
  </cellXfs>
  <cellStyles count="1">
    <cellStyle name="Normaali" xfId="0" builtinId="0"/>
  </cellStyles>
  <dxfs count="149">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dxf>
    <dxf>
      <numFmt numFmtId="3" formatCode="#,##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3" formatCode="#,##0"/>
      <border diagonalUp="0" diagonalDown="0">
        <left/>
        <right/>
        <top/>
        <bottom style="thin">
          <color indexed="64"/>
        </bottom>
        <vertical/>
        <horizontal/>
      </border>
    </dxf>
    <dxf>
      <numFmt numFmtId="164" formatCode="0.0"/>
    </dxf>
    <dxf>
      <numFmt numFmtId="3" formatCode="#,##0"/>
    </dxf>
    <dxf>
      <numFmt numFmtId="3" formatCode="#,##0"/>
      <border diagonalUp="0" diagonalDown="0">
        <left/>
        <right/>
        <top/>
        <bottom style="thin">
          <color indexed="64"/>
        </bottom>
        <vertical/>
        <horizontal/>
      </border>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border diagonalUp="0" diagonalDown="0">
        <left style="thin">
          <color indexed="64"/>
        </left>
      </border>
    </dxf>
    <dxf>
      <font>
        <b val="0"/>
        <i val="0"/>
        <strike val="0"/>
        <condense val="0"/>
        <extend val="0"/>
        <outline val="0"/>
        <shadow val="0"/>
        <u val="none"/>
        <vertAlign val="baseline"/>
        <sz val="11"/>
        <color rgb="FF000000"/>
        <name val="Calibri"/>
        <family val="2"/>
        <scheme val="none"/>
      </font>
      <border diagonalUp="0" diagonalDown="0">
        <left style="thin">
          <color indexed="64"/>
        </left>
        <right style="thin">
          <color indexed="64"/>
        </right>
        <vertic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6" tint="0.59999389629810485"/>
        </patternFill>
      </fill>
      <alignment horizontal="left" vertical="bottom" textRotation="0" wrapText="1" indent="0" justifyLastLine="0" shrinkToFit="0" readingOrder="0"/>
      <border diagonalUp="0" diagonalDown="0" outline="0">
        <left style="thin">
          <color indexed="64"/>
        </left>
        <right style="thin">
          <color indexed="64"/>
        </right>
        <top/>
        <bottom/>
      </border>
    </dxf>
    <dxf>
      <numFmt numFmtId="3" formatCode="#,##0"/>
      <border diagonalUp="0" diagonalDown="0">
        <left/>
        <right style="thin">
          <color indexed="64"/>
        </right>
        <top/>
        <bottom/>
        <vertical/>
        <horizontal/>
      </border>
    </dxf>
    <dxf>
      <numFmt numFmtId="165" formatCode="#,##0.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5" formatCode="#,##0.0"/>
      <border diagonalUp="0" diagonalDown="0">
        <left style="thin">
          <color indexed="64"/>
        </left>
        <right/>
        <top/>
        <bottom/>
        <vertical/>
        <horizontal/>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rgb="FF000000"/>
        <name val="Calibri"/>
        <family val="2"/>
        <scheme val="none"/>
      </font>
      <border diagonalUp="0" diagonalDown="0">
        <left style="thin">
          <color indexed="64"/>
        </left>
        <right style="thin">
          <color indexed="64"/>
        </right>
        <vertic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left" vertical="bottom" textRotation="0" wrapText="0" indent="0" justifyLastLine="0" shrinkToFit="0" readingOrder="0"/>
      <border diagonalUp="0" diagonalDown="0" outline="0">
        <left style="thin">
          <color indexed="64"/>
        </left>
        <right style="thin">
          <color indexed="64"/>
        </right>
        <top/>
        <bottom/>
      </border>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left" vertical="bottom" textRotation="0" wrapText="0" indent="0" justifyLastLine="0" shrinkToFit="0" readingOrder="0"/>
      <border diagonalUp="0" diagonalDown="0" outline="0">
        <left style="thin">
          <color indexed="64"/>
        </left>
        <right style="thin">
          <color indexed="64"/>
        </right>
        <top/>
        <bottom/>
      </border>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3" formatCode="#,##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164" formatCode="0.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bottom/>
        <vertical/>
        <horizontal/>
      </border>
      <protection locked="1" hidden="0"/>
    </dxf>
    <dxf>
      <numFmt numFmtId="3" formatCode="#,##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none"/>
      </font>
      <numFmt numFmtId="0" formatCode="General"/>
      <fill>
        <patternFill patternType="solid">
          <fgColor indexed="64"/>
          <bgColor theme="3"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9B3F1-695D-4287-B6CB-3965718CA0DE}" name="Taulukko1" displayName="Taulukko1" ref="A6:AC31" totalsRowShown="0" headerRowDxfId="148" dataDxfId="146" headerRowBorderDxfId="147" tableBorderDxfId="145">
  <autoFilter ref="A6:AC31" xr:uid="{E789B3F1-695D-4287-B6CB-3965718CA0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13E501D-E515-4EC0-8DDB-CD538FB35B0E}" name="Kunta" dataDxfId="144"/>
    <tableColumn id="2" xr3:uid="{A35BEE0D-052E-412D-A35F-0232514FCE7D}" name="2010" dataDxfId="143"/>
    <tableColumn id="3" xr3:uid="{370F6866-DDD2-432D-8F0D-BAAEBA2F67BC}" name="2011" dataDxfId="142"/>
    <tableColumn id="4" xr3:uid="{2CACA9E4-41CE-4AF4-A32B-5F678EB5A403}" name="2012" dataDxfId="141"/>
    <tableColumn id="5" xr3:uid="{DB57B413-662F-41BA-839E-5D26BA600551}" name="2013" dataDxfId="140"/>
    <tableColumn id="6" xr3:uid="{972401E2-7491-4B2A-BBEE-0B3F918F125A}" name="2014" dataDxfId="139"/>
    <tableColumn id="7" xr3:uid="{2ECA4DBB-CEAE-4D4E-9F59-4C501B328FEA}" name="2015" dataDxfId="138"/>
    <tableColumn id="8" xr3:uid="{A40B58ED-6B32-4F25-A374-25A02C4D6A92}" name="2016" dataDxfId="137"/>
    <tableColumn id="9" xr3:uid="{E0049D22-49EF-49B1-8265-3401C3735648}" name="2017" dataDxfId="136"/>
    <tableColumn id="10" xr3:uid="{7349903F-E487-4BB6-8B54-BAF8D0FD68CD}" name="2018" dataDxfId="135"/>
    <tableColumn id="11" xr3:uid="{EE7E1CC3-A344-431C-9927-CBA245599CF6}" name="2019" dataDxfId="134"/>
    <tableColumn id="12" xr3:uid="{BB9EBFA4-7DA9-4BB2-80C5-937CE4693936}" name="2020" dataDxfId="133"/>
    <tableColumn id="26" xr3:uid="{59FFF08D-7FD6-4A6B-912B-6207DDB77590}" name="2021" dataDxfId="132"/>
    <tableColumn id="13" xr3:uid="{DA13FF3F-A5F4-4D8D-8C59-B563D436D6C2}" name="2022" dataDxfId="131"/>
    <tableColumn id="29" xr3:uid="{F8136205-A3B6-4C49-A5B3-5B8A974912D5}" name="2023" dataDxfId="1"/>
    <tableColumn id="14" xr3:uid="{0ACA1E1B-6886-4947-9C76-ED752F14CF27}" name="2010 _x000a_(%) " dataDxfId="130">
      <calculatedColumnFormula>(B7/B64)*100</calculatedColumnFormula>
    </tableColumn>
    <tableColumn id="15" xr3:uid="{906361EB-BE47-4AAD-8C75-97623C27DC58}" name="2011 _x000a_(%) " dataDxfId="129">
      <calculatedColumnFormula>(C7/C64)*100</calculatedColumnFormula>
    </tableColumn>
    <tableColumn id="16" xr3:uid="{D6386A46-43B1-41BD-9C56-52F20ED8153F}" name="2012 _x000a_(%) " dataDxfId="128">
      <calculatedColumnFormula>(D7/D64)*100</calculatedColumnFormula>
    </tableColumn>
    <tableColumn id="17" xr3:uid="{15E3197B-59BF-4261-96BA-3EE3BFB70144}" name="2013 _x000a_(%) " dataDxfId="127">
      <calculatedColumnFormula>(E7/E64)*100</calculatedColumnFormula>
    </tableColumn>
    <tableColumn id="18" xr3:uid="{D078410D-7BC4-4C2C-9ED5-3133069143DB}" name="2014 _x000a_(%) " dataDxfId="126">
      <calculatedColumnFormula>(F7/F64)*100</calculatedColumnFormula>
    </tableColumn>
    <tableColumn id="19" xr3:uid="{0131A44C-C761-493D-91C5-B7C5F0D99669}" name="2015 _x000a_(%) " dataDxfId="125">
      <calculatedColumnFormula>(G7/G64)*100</calculatedColumnFormula>
    </tableColumn>
    <tableColumn id="20" xr3:uid="{44296255-5C81-47EF-8D2A-730A74A5EA09}" name="2016 _x000a_(%) " dataDxfId="124">
      <calculatedColumnFormula>(H7/H64)*100</calculatedColumnFormula>
    </tableColumn>
    <tableColumn id="21" xr3:uid="{51504492-5BE7-4B33-9B9B-51DD54DA3EA6}" name="2017 _x000a_(%) " dataDxfId="123">
      <calculatedColumnFormula>(I7/I64)*100</calculatedColumnFormula>
    </tableColumn>
    <tableColumn id="22" xr3:uid="{F3E43BA2-99F6-4C67-8B20-EC29E1B51F02}" name="2018 _x000a_(%) " dataDxfId="122">
      <calculatedColumnFormula>(J7/J64)*100</calculatedColumnFormula>
    </tableColumn>
    <tableColumn id="23" xr3:uid="{2DCD6E4C-02F3-477B-BA04-F8CD6DCFC848}" name="2019 _x000a_(%) " dataDxfId="121">
      <calculatedColumnFormula>(K7/K64)*100</calculatedColumnFormula>
    </tableColumn>
    <tableColumn id="24" xr3:uid="{C2AAC4FE-B80D-4E0B-8529-62C42BD7EA41}" name="2020 _x000a_(%) " dataDxfId="120">
      <calculatedColumnFormula>(L7/L64)*100</calculatedColumnFormula>
    </tableColumn>
    <tableColumn id="27" xr3:uid="{EF87C13B-B2F9-4560-8757-4A6601CFE7E2}" name="2021 _x000a_(%) " dataDxfId="119">
      <calculatedColumnFormula>(M7/M64)*100</calculatedColumnFormula>
    </tableColumn>
    <tableColumn id="25" xr3:uid="{A52530CF-E659-4857-9422-2B3E95694551}" name="2022_x000a_(%)" dataDxfId="118">
      <calculatedColumnFormula>(N7/N64)*100</calculatedColumnFormula>
    </tableColumn>
    <tableColumn id="28" xr3:uid="{8B9B5E37-80DE-4BB9-894D-179ADBD49B00}" name="2023_x000a_(%)" dataDxfId="5">
      <calculatedColumnFormula>(O7/O64)*100</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3E2870-05A6-42A7-B004-77958CFD4174}" name="Taulukko2" displayName="Taulukko2" ref="A35:AC60" totalsRowShown="0" headerRowDxfId="117" dataDxfId="115" headerRowBorderDxfId="116" tableBorderDxfId="114">
  <autoFilter ref="A35:AC60" xr:uid="{063E2870-05A6-42A7-B004-77958CFD41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55513878-CB4F-4F4C-B54C-5E00FDD90A31}" name="Kunta" dataDxfId="113"/>
    <tableColumn id="2" xr3:uid="{B2088935-DED6-444F-9209-F0078EBEAFA9}" name="2010" dataDxfId="112"/>
    <tableColumn id="3" xr3:uid="{A093A057-4F5D-46F2-B8F8-0E1E93FA3000}" name="2011" dataDxfId="111"/>
    <tableColumn id="4" xr3:uid="{D24EE9C0-2D9B-4420-8912-646D86A310EE}" name="2012" dataDxfId="110"/>
    <tableColumn id="5" xr3:uid="{E948F98F-2C56-4123-95D5-355B03F0FA17}" name="2013" dataDxfId="109"/>
    <tableColumn id="6" xr3:uid="{FE1D6F7C-FA07-47F2-94AB-01A6F68D8813}" name="2014" dataDxfId="108"/>
    <tableColumn id="7" xr3:uid="{511E18BD-D4CC-468F-A7CB-5707AA3EC9FA}" name="2015" dataDxfId="107"/>
    <tableColumn id="8" xr3:uid="{E236577A-5C76-4EEE-8FFC-660B4B843A9D}" name="2016" dataDxfId="106"/>
    <tableColumn id="9" xr3:uid="{24033576-CF69-47B2-8D0F-C0E68400302E}" name="2017" dataDxfId="105"/>
    <tableColumn id="10" xr3:uid="{641AEF15-485A-47AA-AA4D-B99148B0160D}" name="2018" dataDxfId="104"/>
    <tableColumn id="11" xr3:uid="{729DFCBB-BA50-4156-AE83-9B5B6A5168E9}" name="2019" dataDxfId="103"/>
    <tableColumn id="12" xr3:uid="{85475B78-1D11-4F44-A91B-AF8DD560023F}" name="2020" dataDxfId="102"/>
    <tableColumn id="27" xr3:uid="{C683532F-A65E-4EAB-B82A-0A58ECF7A808}" name="2021" dataDxfId="101"/>
    <tableColumn id="13" xr3:uid="{25A6C2C3-663B-4332-B04D-152B344DBD80}" name="2022" dataDxfId="0"/>
    <tableColumn id="29" xr3:uid="{5FDE64D3-9C11-403E-8091-7854DE0FDFDD}" name="2023" dataDxfId="2"/>
    <tableColumn id="14" xr3:uid="{521B72D8-682E-425B-A688-2AB13B6C4DF8}" name="2010 _x000a_(%) " dataDxfId="100">
      <calculatedColumnFormula>(B36/B64)*100</calculatedColumnFormula>
    </tableColumn>
    <tableColumn id="15" xr3:uid="{4EE2A6A7-4B86-4269-BDF1-62937803358F}" name="2011 _x000a_(%) " dataDxfId="99">
      <calculatedColumnFormula>(C36/C64)*100</calculatedColumnFormula>
    </tableColumn>
    <tableColumn id="16" xr3:uid="{0AE20CB4-CE41-4F52-BF9E-7DACADD62013}" name="2012 _x000a_(%) " dataDxfId="98">
      <calculatedColumnFormula>(D36/D64)*100</calculatedColumnFormula>
    </tableColumn>
    <tableColumn id="17" xr3:uid="{AE450117-041C-40D2-A438-95A837F436C4}" name="2013 _x000a_(%) " dataDxfId="97">
      <calculatedColumnFormula>(E36/E64)*100</calculatedColumnFormula>
    </tableColumn>
    <tableColumn id="18" xr3:uid="{7C918DFD-AA78-49B0-9F0E-FDDF1418F063}" name="2014 _x000a_(%) " dataDxfId="96">
      <calculatedColumnFormula>(F36/F64)*100</calculatedColumnFormula>
    </tableColumn>
    <tableColumn id="19" xr3:uid="{A23D1F8A-A97E-4CEB-A802-07F705A7166C}" name="2015 _x000a_(%) " dataDxfId="95">
      <calculatedColumnFormula>(G36/G64)*100</calculatedColumnFormula>
    </tableColumn>
    <tableColumn id="20" xr3:uid="{CCB6C961-53FC-4E77-A11F-520C8F06FCB8}" name="2016 _x000a_(%) " dataDxfId="94">
      <calculatedColumnFormula>(H36/H64)*100</calculatedColumnFormula>
    </tableColumn>
    <tableColumn id="21" xr3:uid="{9EF1B613-8C3F-4310-AC9D-5EC57CF7AC07}" name="2017 _x000a_(%) " dataDxfId="93">
      <calculatedColumnFormula>(I36/I64)*100</calculatedColumnFormula>
    </tableColumn>
    <tableColumn id="22" xr3:uid="{4DB6006B-C0BB-4499-9BEA-AB24434C7C9F}" name="2018 _x000a_(%) " dataDxfId="92">
      <calculatedColumnFormula>(J36/J64)*100</calculatedColumnFormula>
    </tableColumn>
    <tableColumn id="23" xr3:uid="{D046BB36-AF27-45B3-98D2-2A298BDFE7DE}" name="2019 _x000a_(%) " dataDxfId="91">
      <calculatedColumnFormula>(K36/K64)*100</calculatedColumnFormula>
    </tableColumn>
    <tableColumn id="24" xr3:uid="{0BCC06BE-74D4-43EA-82AB-88FB82700F5C}" name="2020 _x000a_(%) " dataDxfId="90">
      <calculatedColumnFormula>(L36/L64)*100</calculatedColumnFormula>
    </tableColumn>
    <tableColumn id="25" xr3:uid="{B18C9E91-B909-477E-8F84-16297F3369F8}" name="2021 _x000a_(%) " dataDxfId="89">
      <calculatedColumnFormula>(M36/M64)*100</calculatedColumnFormula>
    </tableColumn>
    <tableColumn id="26" xr3:uid="{583EFAC6-D003-4ABD-8568-75CD041A2CCC}" name="2022 _x000a_(%) " dataDxfId="88">
      <calculatedColumnFormula>(N36/N64)*100</calculatedColumnFormula>
    </tableColumn>
    <tableColumn id="28" xr3:uid="{288334BE-B1F3-49CE-BFC1-E332F70821D2}" name="2023 _x000a_(%) " dataDxfId="4">
      <calculatedColumnFormula>(O36/O64)*100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FD0393-F900-40D3-9BBE-9496035D4953}" name="Taulukko3" displayName="Taulukko3" ref="A63:O88" totalsRowShown="0" headerRowDxfId="87" dataDxfId="85" headerRowBorderDxfId="86" tableBorderDxfId="84">
  <autoFilter ref="A63:O88" xr:uid="{14FD0393-F900-40D3-9BBE-9496035D49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85461B54-EEBE-49CC-AFDC-7831F24AC032}" name="Kunta" dataDxfId="83"/>
    <tableColumn id="2" xr3:uid="{AE4ABAE2-D0CF-4A37-BB0A-8B72CB21C6EA}" name="2010" dataDxfId="82"/>
    <tableColumn id="3" xr3:uid="{53C422D7-2A9C-4E44-8268-388845623ADD}" name="2011" dataDxfId="81"/>
    <tableColumn id="4" xr3:uid="{2659B097-32E1-4D55-97C2-DBC44AF53C5C}" name="2012" dataDxfId="80"/>
    <tableColumn id="5" xr3:uid="{89F6D1FF-9C6F-42DA-9FB6-48ED3EE77FFA}" name="2013" dataDxfId="79"/>
    <tableColumn id="6" xr3:uid="{29098A34-8384-4E41-A92C-3352BB78AEAE}" name="2014" dataDxfId="78"/>
    <tableColumn id="7" xr3:uid="{05067C0B-3255-41BE-A9AD-A315716F6179}" name="2015" dataDxfId="77"/>
    <tableColumn id="8" xr3:uid="{19013CC6-389E-47E3-9CD8-B5B64232888C}" name="2016" dataDxfId="76"/>
    <tableColumn id="9" xr3:uid="{5C06C1BB-E269-4137-A6F5-2CD13FBF6519}" name="2017" dataDxfId="75"/>
    <tableColumn id="10" xr3:uid="{1DEFB4E3-C6E4-4411-9320-413F70D54506}" name="2018" dataDxfId="74"/>
    <tableColumn id="11" xr3:uid="{7D581628-F913-412A-914E-7E41AE5A96BD}" name="2019" dataDxfId="73"/>
    <tableColumn id="12" xr3:uid="{A0D67423-11D3-4561-B5AB-8005C257C1E2}" name="2020" dataDxfId="72"/>
    <tableColumn id="13" xr3:uid="{21C5D375-B436-4D38-8B4C-09896BC1E3CF}" name="2021" dataDxfId="71"/>
    <tableColumn id="14" xr3:uid="{5901D950-C5B4-4D5C-B3D3-7FCF5FC9CB5B}" name="2022" dataDxfId="70"/>
    <tableColumn id="15" xr3:uid="{22000A19-77C7-458D-B168-9AEE44279976}" name="2023" dataDxfId="3"/>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A99502-EF5C-4724-B390-A5A74332C3AC}" name="Taulukko4" displayName="Taulukko4" ref="A5:AC31" totalsRowShown="0" headerRowDxfId="69" headerRowBorderDxfId="68" tableBorderDxfId="67">
  <autoFilter ref="A5:AC31" xr:uid="{D1A99502-EF5C-4724-B390-A5A74332C3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805D19B8-FFE6-4B36-A6C7-B38969C2CCB5}" name="Kieli" dataDxfId="66"/>
    <tableColumn id="2" xr3:uid="{9AEF901A-9A16-4BD4-B7EE-84DF66C4001A}" name="2010" dataDxfId="65"/>
    <tableColumn id="3" xr3:uid="{CE16605E-AF54-4401-841D-A283FBD8747F}" name="2011" dataDxfId="64"/>
    <tableColumn id="4" xr3:uid="{F7EC44BE-1569-4CF0-9C91-4B8D5E64896C}" name="2012" dataDxfId="63"/>
    <tableColumn id="5" xr3:uid="{14385745-BFE9-4FA7-B670-EA240997E63E}" name="2013" dataDxfId="62"/>
    <tableColumn id="6" xr3:uid="{990F8187-EA4B-4EB3-8B90-C6EEEAC2BC80}" name="2014" dataDxfId="61"/>
    <tableColumn id="7" xr3:uid="{D1092697-963C-4913-AFE8-278FF132A0DD}" name="2015" dataDxfId="60"/>
    <tableColumn id="8" xr3:uid="{383701C9-7186-44E7-B0E6-C88DAC3FCCA4}" name="2016" dataDxfId="59"/>
    <tableColumn id="9" xr3:uid="{70B85447-85B5-4ED7-AFD8-4D81524019B9}" name="2017" dataDxfId="58"/>
    <tableColumn id="10" xr3:uid="{DF01B984-177A-4A3C-AC00-E59E0F4DCDE3}" name="2018" dataDxfId="57"/>
    <tableColumn id="11" xr3:uid="{324C8607-3EAD-41D6-B81E-5A61F40E892E}" name="2019" dataDxfId="56"/>
    <tableColumn id="12" xr3:uid="{37E11AED-EA92-4B74-97B4-FB18CBAD5698}" name="2020" dataDxfId="55"/>
    <tableColumn id="26" xr3:uid="{B97BCCD3-E230-49F5-9193-EECFCF9A6C3B}" name="2021" dataDxfId="54"/>
    <tableColumn id="27" xr3:uid="{C2CB5557-9BBD-4F32-9C9D-F6B6D0E9CCBC}" name="2022" dataDxfId="9"/>
    <tableColumn id="13" xr3:uid="{3E71B97C-F88B-4834-B767-3890790EBD2E}" name="2023" dataDxfId="53"/>
    <tableColumn id="14" xr3:uid="{489CF272-526A-448E-AF2E-CA7B5D02FD8A}" name="2010 _x000a_(%)" dataDxfId="52"/>
    <tableColumn id="15" xr3:uid="{01D855C2-7B9A-46DF-8B8E-8980DDF3BC19}" name="2011 _x000a_(%)" dataDxfId="51"/>
    <tableColumn id="16" xr3:uid="{AB32B10D-9DFD-427A-803D-B87D1EE21756}" name="2012 _x000a_(%)" dataDxfId="50"/>
    <tableColumn id="17" xr3:uid="{7583A07D-7622-4B7E-A10C-91F62DB100EF}" name="2013 _x000a_(%)" dataDxfId="49"/>
    <tableColumn id="18" xr3:uid="{68587113-5D8E-43E3-9EDD-3854FE023088}" name="2014 _x000a_(%)" dataDxfId="48"/>
    <tableColumn id="19" xr3:uid="{EF1EE5AB-7A02-4C2D-B401-900014BE34BC}" name="2015 _x000a_(%)" dataDxfId="47"/>
    <tableColumn id="20" xr3:uid="{870B3FA1-4D45-4001-818D-F7D8F21896E2}" name="2016 _x000a_(%)" dataDxfId="46"/>
    <tableColumn id="21" xr3:uid="{34BE505F-DE96-4677-AA20-0AE6EF0C14BC}" name="2017 _x000a_(%)" dataDxfId="45"/>
    <tableColumn id="22" xr3:uid="{A8BA4AFB-B562-4E2F-BEC8-750BA7BA2E37}" name="2018 _x000a_(%)" dataDxfId="44"/>
    <tableColumn id="23" xr3:uid="{BE108BA3-0E8A-40E7-8597-4DE348AF4EAC}" name="2019 _x000a_(%)" dataDxfId="43"/>
    <tableColumn id="24" xr3:uid="{C20A6CB9-C568-4804-9F82-7E4417C20BD2}" name="2020 _x000a_(%)" dataDxfId="42"/>
    <tableColumn id="28" xr3:uid="{5ABEB5E8-C4A7-4CEB-A447-E9B26248DF7F}" name="2021 _x000a_(%)" dataDxfId="41"/>
    <tableColumn id="25" xr3:uid="{9A56B60D-9524-49DD-B36C-DB2E35A7AA68}" name="2022_x000a_(%)" dataDxfId="40"/>
    <tableColumn id="29" xr3:uid="{6E95D769-F9B3-4CD0-8B20-6E7662267F2B}" name="2023_x000a_(%)" dataDxfId="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52893C-518E-4723-886F-30E0AE7EDF75}" name="Taulukko5" displayName="Taulukko5" ref="A34:AC80" totalsRowShown="0" headerRowDxfId="39" headerRowBorderDxfId="38" tableBorderDxfId="37">
  <autoFilter ref="A34:AC80" xr:uid="{C652893C-518E-4723-886F-30E0AE7EDF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4B382386-F52F-46B7-A75A-B4C559C651E2}" name="Kieli" dataDxfId="36"/>
    <tableColumn id="2" xr3:uid="{996EF9A4-7414-4BEE-9F52-28A92F723DE3}" name="2010" dataDxfId="35"/>
    <tableColumn id="3" xr3:uid="{7A2D5ABE-959D-4769-A4EF-DEEEBB9B1AE2}" name="2011" dataDxfId="34"/>
    <tableColumn id="4" xr3:uid="{381A9627-05BC-4649-BDD0-6022A8330481}" name="2012" dataDxfId="33"/>
    <tableColumn id="5" xr3:uid="{DE7684D5-71B1-496F-95E0-74E7AE24A77D}" name="2013" dataDxfId="32"/>
    <tableColumn id="6" xr3:uid="{C7D3598B-86D3-4F52-8B85-3FAF92D8B623}" name="2014" dataDxfId="31"/>
    <tableColumn id="7" xr3:uid="{22B86321-7696-4D6F-B646-E49A5E9CBA69}" name="2015" dataDxfId="30"/>
    <tableColumn id="8" xr3:uid="{8100A51A-6E0D-4152-BFB2-F4EAEC9380DE}" name="2016" dataDxfId="29"/>
    <tableColumn id="9" xr3:uid="{92FA31A0-0EE1-4DD9-BA5E-B9F329A1C04F}" name="2017" dataDxfId="28"/>
    <tableColumn id="10" xr3:uid="{7CC91135-4882-4C65-95A8-6DFA597E0121}" name="2018" dataDxfId="27"/>
    <tableColumn id="11" xr3:uid="{B0BB90F2-6442-435D-9BB5-42F2AFE04262}" name="2019" dataDxfId="26"/>
    <tableColumn id="12" xr3:uid="{D5CED8E7-0F18-4BC6-B70E-AA9ECDAF0D76}" name="2020" dataDxfId="25"/>
    <tableColumn id="26" xr3:uid="{1F759F08-96EC-4094-80EE-981DDD376D2E}" name="2021" dataDxfId="24"/>
    <tableColumn id="29" xr3:uid="{BF07D82A-32FC-4C71-A7C2-6EE6A10F2980}" name="2022" dataDxfId="6"/>
    <tableColumn id="13" xr3:uid="{7F64837F-1B7E-4C83-B184-6645C09AF975}" name="2023" dataDxfId="23"/>
    <tableColumn id="14" xr3:uid="{24ACC54C-9421-43DB-9A95-61719D4F46FF}" name="2010 _x000a_(%)" dataDxfId="22"/>
    <tableColumn id="15" xr3:uid="{0796D6C8-3CCC-4218-ACD4-DA04017831CE}" name="2011 _x000a_(%)" dataDxfId="21"/>
    <tableColumn id="16" xr3:uid="{7A644A55-2774-4840-9001-5F69AA85BE13}" name="2012 _x000a_(%)" dataDxfId="20"/>
    <tableColumn id="17" xr3:uid="{B6BB1AE2-B32A-4105-8037-9EE92EBAE278}" name="2013 _x000a_(%)" dataDxfId="19"/>
    <tableColumn id="18" xr3:uid="{E72A455D-8F10-4435-B001-35E4C9B1ED26}" name="2014 _x000a_(%)" dataDxfId="18"/>
    <tableColumn id="19" xr3:uid="{7B5B0B10-1993-4EB8-8B63-3D1A5D7C5F49}" name="2015 _x000a_(%)" dataDxfId="17"/>
    <tableColumn id="20" xr3:uid="{8656FA05-F84A-49DF-90D3-C85BA6DAFF48}" name="2016 _x000a_(%)" dataDxfId="16"/>
    <tableColumn id="21" xr3:uid="{AF2F0E95-42D0-4F0A-9288-435E8A6A96CE}" name="2017 _x000a_(%)" dataDxfId="15"/>
    <tableColumn id="22" xr3:uid="{FB64E67D-E409-496A-877E-FB9B73142A9A}" name="2018 _x000a_(%)" dataDxfId="14"/>
    <tableColumn id="23" xr3:uid="{1FBCDBAA-3D1D-40B5-84B4-50A88BBA4649}" name="2019 _x000a_(%)" dataDxfId="13"/>
    <tableColumn id="24" xr3:uid="{98A1B68D-C84F-477A-A011-8883A8B5870F}" name="2020 _x000a_(%)" dataDxfId="12"/>
    <tableColumn id="27" xr3:uid="{6B84C805-CF2B-4033-AF21-F235C63A6D4F}" name="2021 _x000a_(%)" dataDxfId="11"/>
    <tableColumn id="25" xr3:uid="{D228FE3E-7397-402B-A364-50C4446DFCF0}" name="2022_x000a_(%)" dataDxfId="10"/>
    <tableColumn id="28" xr3:uid="{9D1843DD-7CCB-4581-9286-5EE61AF57C39}" name="2023_x000a_(%)" dataDxfId="7"/>
  </tableColumns>
  <tableStyleInfo showFirstColumn="0" showLastColumn="0" showRowStripes="0" showColumnStripes="0"/>
</table>
</file>

<file path=xl/theme/theme1.xml><?xml version="1.0" encoding="utf-8"?>
<a:theme xmlns:a="http://schemas.openxmlformats.org/drawingml/2006/main" name="Office Theme">
  <a:themeElements>
    <a:clrScheme name="Pohjois-Savonliitto">
      <a:dk1>
        <a:srgbClr val="000000"/>
      </a:dk1>
      <a:lt1>
        <a:srgbClr val="FFFFFF"/>
      </a:lt1>
      <a:dk2>
        <a:srgbClr val="1F497D"/>
      </a:dk2>
      <a:lt2>
        <a:srgbClr val="EEECE1"/>
      </a:lt2>
      <a:accent1>
        <a:srgbClr val="538FCC"/>
      </a:accent1>
      <a:accent2>
        <a:srgbClr val="DCD6D4"/>
      </a:accent2>
      <a:accent3>
        <a:srgbClr val="F9DC06"/>
      </a:accent3>
      <a:accent4>
        <a:srgbClr val="C4BDBC"/>
      </a:accent4>
      <a:accent5>
        <a:srgbClr val="000000"/>
      </a:accent5>
      <a:accent6>
        <a:srgbClr val="003399"/>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9"/>
  <sheetViews>
    <sheetView tabSelected="1" zoomScaleNormal="100" workbookViewId="0">
      <selection activeCell="A3" sqref="A3"/>
    </sheetView>
  </sheetViews>
  <sheetFormatPr defaultRowHeight="15" x14ac:dyDescent="0.25"/>
  <cols>
    <col min="1" max="1" width="28" style="5" customWidth="1"/>
    <col min="2" max="25" width="7.42578125" style="5" customWidth="1"/>
    <col min="26" max="16384" width="9.140625" style="5"/>
  </cols>
  <sheetData>
    <row r="1" spans="1:29" ht="18.75" x14ac:dyDescent="0.3">
      <c r="A1" s="10" t="s">
        <v>126</v>
      </c>
    </row>
    <row r="2" spans="1:29" x14ac:dyDescent="0.25">
      <c r="A2" s="5" t="s">
        <v>53</v>
      </c>
    </row>
    <row r="4" spans="1:29" ht="15.75" x14ac:dyDescent="0.25">
      <c r="A4" s="9" t="s">
        <v>37</v>
      </c>
    </row>
    <row r="5" spans="1:29" ht="11.1" customHeight="1" x14ac:dyDescent="0.25">
      <c r="A5" s="36" t="s">
        <v>55</v>
      </c>
    </row>
    <row r="6" spans="1:29" s="8" customFormat="1" ht="30" x14ac:dyDescent="0.25">
      <c r="A6" s="13" t="s">
        <v>40</v>
      </c>
      <c r="B6" s="14" t="s">
        <v>0</v>
      </c>
      <c r="C6" s="14" t="s">
        <v>1</v>
      </c>
      <c r="D6" s="14" t="s">
        <v>2</v>
      </c>
      <c r="E6" s="14" t="s">
        <v>3</v>
      </c>
      <c r="F6" s="14" t="s">
        <v>4</v>
      </c>
      <c r="G6" s="14" t="s">
        <v>5</v>
      </c>
      <c r="H6" s="14" t="s">
        <v>6</v>
      </c>
      <c r="I6" s="14" t="s">
        <v>7</v>
      </c>
      <c r="J6" s="14" t="s">
        <v>8</v>
      </c>
      <c r="K6" s="14" t="s">
        <v>9</v>
      </c>
      <c r="L6" s="14" t="s">
        <v>10</v>
      </c>
      <c r="M6" s="14" t="s">
        <v>11</v>
      </c>
      <c r="N6" s="82" t="s">
        <v>108</v>
      </c>
      <c r="O6" s="81" t="s">
        <v>114</v>
      </c>
      <c r="P6" s="15" t="s">
        <v>41</v>
      </c>
      <c r="Q6" s="16" t="s">
        <v>42</v>
      </c>
      <c r="R6" s="16" t="s">
        <v>43</v>
      </c>
      <c r="S6" s="16" t="s">
        <v>44</v>
      </c>
      <c r="T6" s="16" t="s">
        <v>45</v>
      </c>
      <c r="U6" s="16" t="s">
        <v>46</v>
      </c>
      <c r="V6" s="16" t="s">
        <v>47</v>
      </c>
      <c r="W6" s="16" t="s">
        <v>48</v>
      </c>
      <c r="X6" s="16" t="s">
        <v>49</v>
      </c>
      <c r="Y6" s="16" t="s">
        <v>50</v>
      </c>
      <c r="Z6" s="16" t="s">
        <v>51</v>
      </c>
      <c r="AA6" s="17" t="s">
        <v>52</v>
      </c>
      <c r="AB6" s="17" t="s">
        <v>109</v>
      </c>
      <c r="AC6" s="76" t="s">
        <v>115</v>
      </c>
    </row>
    <row r="7" spans="1:29" x14ac:dyDescent="0.25">
      <c r="A7" s="11" t="s">
        <v>12</v>
      </c>
      <c r="B7" s="3">
        <v>2502</v>
      </c>
      <c r="C7" s="1">
        <v>2769</v>
      </c>
      <c r="D7" s="1">
        <v>3127</v>
      </c>
      <c r="E7" s="1">
        <v>3355</v>
      </c>
      <c r="F7" s="1">
        <v>3680</v>
      </c>
      <c r="G7" s="1">
        <v>3954</v>
      </c>
      <c r="H7" s="1">
        <v>4260</v>
      </c>
      <c r="I7" s="1">
        <v>4454</v>
      </c>
      <c r="J7" s="1">
        <v>4685</v>
      </c>
      <c r="K7" s="1">
        <v>4885</v>
      </c>
      <c r="L7" s="1">
        <v>5095</v>
      </c>
      <c r="M7" s="1">
        <v>5539</v>
      </c>
      <c r="N7" s="83">
        <v>6023</v>
      </c>
      <c r="O7" s="1">
        <v>7029</v>
      </c>
      <c r="P7" s="2">
        <f t="shared" ref="P7:P31" si="0">(B7/B64)*100</f>
        <v>2.2272468309357638</v>
      </c>
      <c r="Q7" s="2">
        <f t="shared" ref="Q7:Q31" si="1">(C7/C64)*100</f>
        <v>2.4522002497365367</v>
      </c>
      <c r="R7" s="2">
        <f t="shared" ref="R7:R31" si="2">(D7/D64)*100</f>
        <v>2.7416597255709965</v>
      </c>
      <c r="S7" s="2">
        <f t="shared" ref="S7:S31" si="3">(E7/E64)*100</f>
        <v>2.914654064009452</v>
      </c>
      <c r="T7" s="2">
        <f t="shared" ref="T7:T31" si="4">(F7/F64)*100</f>
        <v>3.1677441013678114</v>
      </c>
      <c r="U7" s="2">
        <f t="shared" ref="U7:U31" si="5">(G7/G64)*100</f>
        <v>3.3817705972408718</v>
      </c>
      <c r="V7" s="2">
        <f t="shared" ref="V7:V31" si="6">(H7/H64)*100</f>
        <v>3.6181416680822149</v>
      </c>
      <c r="W7" s="2">
        <f t="shared" ref="W7:W31" si="7">(I7/I64)*100</f>
        <v>3.7679026131682023</v>
      </c>
      <c r="X7" s="2">
        <f t="shared" ref="X7:X31" si="8">(J7/J64)*100</f>
        <v>3.9481224297175217</v>
      </c>
      <c r="Y7" s="2">
        <f t="shared" ref="Y7:Y31" si="9">(K7/K64)*100</f>
        <v>4.0953371003168959</v>
      </c>
      <c r="Z7" s="2">
        <f t="shared" ref="Z7:Z31" si="10">(L7/L64)*100</f>
        <v>4.2384161051493221</v>
      </c>
      <c r="AA7" s="2">
        <f t="shared" ref="AA7:AA31" si="11">(M7/M64)*100</f>
        <v>4.5572348880643068</v>
      </c>
      <c r="AB7" s="2">
        <f t="shared" ref="AB7:AC31" si="12">(N7/N64)*100</f>
        <v>4.9129647454198411</v>
      </c>
      <c r="AC7" s="2">
        <f t="shared" si="12"/>
        <v>5.6675885535514148</v>
      </c>
    </row>
    <row r="8" spans="1:29" x14ac:dyDescent="0.25">
      <c r="A8" s="11" t="s">
        <v>13</v>
      </c>
      <c r="B8" s="3">
        <v>180</v>
      </c>
      <c r="C8" s="1">
        <v>198</v>
      </c>
      <c r="D8" s="1">
        <v>215</v>
      </c>
      <c r="E8" s="1">
        <v>240</v>
      </c>
      <c r="F8" s="1">
        <v>256</v>
      </c>
      <c r="G8" s="1">
        <v>257</v>
      </c>
      <c r="H8" s="1">
        <v>301</v>
      </c>
      <c r="I8" s="1">
        <v>287</v>
      </c>
      <c r="J8" s="1">
        <v>284</v>
      </c>
      <c r="K8" s="1">
        <v>301</v>
      </c>
      <c r="L8" s="1">
        <v>317</v>
      </c>
      <c r="M8" s="1">
        <v>340</v>
      </c>
      <c r="N8" s="1">
        <v>325</v>
      </c>
      <c r="O8" s="1">
        <v>483</v>
      </c>
      <c r="P8" s="2">
        <f t="shared" si="0"/>
        <v>0.85673488814850074</v>
      </c>
      <c r="Q8" s="2">
        <f t="shared" si="1"/>
        <v>0.92909764910140313</v>
      </c>
      <c r="R8" s="2">
        <f t="shared" si="2"/>
        <v>1.0032196351080209</v>
      </c>
      <c r="S8" s="2">
        <f t="shared" si="3"/>
        <v>1.1128112393935179</v>
      </c>
      <c r="T8" s="2">
        <f t="shared" si="4"/>
        <v>1.1814657559534798</v>
      </c>
      <c r="U8" s="2">
        <f t="shared" si="5"/>
        <v>1.1792236395338167</v>
      </c>
      <c r="V8" s="2">
        <f t="shared" si="6"/>
        <v>1.3827636898199192</v>
      </c>
      <c r="W8" s="2">
        <f t="shared" si="7"/>
        <v>1.3252066306505981</v>
      </c>
      <c r="X8" s="2">
        <f t="shared" si="8"/>
        <v>1.3103257359047706</v>
      </c>
      <c r="Y8" s="2">
        <f t="shared" si="9"/>
        <v>1.4050319749801616</v>
      </c>
      <c r="Z8" s="2">
        <f t="shared" si="10"/>
        <v>1.4916945084937179</v>
      </c>
      <c r="AA8" s="2">
        <f t="shared" si="11"/>
        <v>1.5967688911848965</v>
      </c>
      <c r="AB8" s="2">
        <f t="shared" si="12"/>
        <v>1.5307083647324793</v>
      </c>
      <c r="AC8" s="2">
        <f t="shared" si="12"/>
        <v>2.2686707374354156</v>
      </c>
    </row>
    <row r="9" spans="1:29" x14ac:dyDescent="0.25">
      <c r="A9" s="28" t="s">
        <v>31</v>
      </c>
      <c r="B9" s="29">
        <v>2682</v>
      </c>
      <c r="C9" s="27">
        <v>2967</v>
      </c>
      <c r="D9" s="27">
        <v>3342</v>
      </c>
      <c r="E9" s="27">
        <v>3595</v>
      </c>
      <c r="F9" s="27">
        <v>3936</v>
      </c>
      <c r="G9" s="27">
        <v>4211</v>
      </c>
      <c r="H9" s="27">
        <v>4561</v>
      </c>
      <c r="I9" s="27">
        <v>4741</v>
      </c>
      <c r="J9" s="27">
        <v>4969</v>
      </c>
      <c r="K9" s="27">
        <v>5186</v>
      </c>
      <c r="L9" s="27">
        <v>5412</v>
      </c>
      <c r="M9" s="27">
        <v>5879</v>
      </c>
      <c r="N9" s="27">
        <v>6348</v>
      </c>
      <c r="O9" s="27">
        <v>7512</v>
      </c>
      <c r="P9" s="30">
        <f t="shared" si="0"/>
        <v>2.0113089256520631</v>
      </c>
      <c r="Q9" s="30">
        <f t="shared" si="1"/>
        <v>2.2103851598003423</v>
      </c>
      <c r="R9" s="30">
        <f t="shared" si="2"/>
        <v>2.4666755236703422</v>
      </c>
      <c r="S9" s="30">
        <f t="shared" si="3"/>
        <v>2.6303274190598138</v>
      </c>
      <c r="T9" s="30">
        <f t="shared" si="4"/>
        <v>2.855505335935403</v>
      </c>
      <c r="U9" s="30">
        <f t="shared" si="5"/>
        <v>3.035720722344375</v>
      </c>
      <c r="V9" s="30">
        <f t="shared" si="6"/>
        <v>3.2693465607707086</v>
      </c>
      <c r="W9" s="30">
        <f t="shared" si="7"/>
        <v>3.3896729727024439</v>
      </c>
      <c r="X9" s="30">
        <f t="shared" si="8"/>
        <v>3.5407373626530236</v>
      </c>
      <c r="Y9" s="30">
        <f t="shared" si="9"/>
        <v>3.6857254539639674</v>
      </c>
      <c r="Z9" s="30">
        <f t="shared" si="10"/>
        <v>3.8257894401990655</v>
      </c>
      <c r="AA9" s="30">
        <f t="shared" si="11"/>
        <v>4.115909154554874</v>
      </c>
      <c r="AB9" s="30">
        <f t="shared" si="12"/>
        <v>4.4136665137040589</v>
      </c>
      <c r="AC9" s="30">
        <f t="shared" si="12"/>
        <v>5.1696017507277494</v>
      </c>
    </row>
    <row r="10" spans="1:29" x14ac:dyDescent="0.25">
      <c r="A10" s="11" t="s">
        <v>14</v>
      </c>
      <c r="B10" s="3">
        <v>223</v>
      </c>
      <c r="C10" s="1">
        <v>262</v>
      </c>
      <c r="D10" s="1">
        <v>306</v>
      </c>
      <c r="E10" s="1">
        <v>374</v>
      </c>
      <c r="F10" s="1">
        <v>449</v>
      </c>
      <c r="G10" s="1">
        <v>487</v>
      </c>
      <c r="H10" s="1">
        <v>519</v>
      </c>
      <c r="I10" s="1">
        <v>570</v>
      </c>
      <c r="J10" s="1">
        <v>593</v>
      </c>
      <c r="K10" s="1">
        <v>608</v>
      </c>
      <c r="L10" s="1">
        <v>619</v>
      </c>
      <c r="M10" s="1">
        <v>628</v>
      </c>
      <c r="N10" s="1">
        <v>726</v>
      </c>
      <c r="O10" s="1">
        <v>851</v>
      </c>
      <c r="P10" s="2">
        <f t="shared" si="0"/>
        <v>1.0092781172210907</v>
      </c>
      <c r="Q10" s="2">
        <f t="shared" si="1"/>
        <v>1.1830044701313946</v>
      </c>
      <c r="R10" s="2">
        <f t="shared" si="2"/>
        <v>1.3824260221368871</v>
      </c>
      <c r="S10" s="2">
        <f t="shared" si="3"/>
        <v>1.6868882774795906</v>
      </c>
      <c r="T10" s="2">
        <f t="shared" si="4"/>
        <v>2.0302961790639835</v>
      </c>
      <c r="U10" s="2">
        <f t="shared" si="5"/>
        <v>2.2191843244474825</v>
      </c>
      <c r="V10" s="2">
        <f t="shared" si="6"/>
        <v>2.3843432719253919</v>
      </c>
      <c r="W10" s="2">
        <f t="shared" si="7"/>
        <v>2.6341328157493415</v>
      </c>
      <c r="X10" s="2">
        <f t="shared" si="8"/>
        <v>2.761736214605067</v>
      </c>
      <c r="Y10" s="2">
        <f t="shared" si="9"/>
        <v>2.8453762635716959</v>
      </c>
      <c r="Z10" s="2">
        <f t="shared" si="10"/>
        <v>2.9303162279871238</v>
      </c>
      <c r="AA10" s="2">
        <f t="shared" si="11"/>
        <v>2.9964691287336578</v>
      </c>
      <c r="AB10" s="2">
        <f t="shared" si="12"/>
        <v>3.4902168164992067</v>
      </c>
      <c r="AC10" s="2">
        <f t="shared" si="12"/>
        <v>4.1274614414589195</v>
      </c>
    </row>
    <row r="11" spans="1:29" x14ac:dyDescent="0.25">
      <c r="A11" s="11" t="s">
        <v>15</v>
      </c>
      <c r="B11" s="3">
        <v>66</v>
      </c>
      <c r="C11" s="1">
        <v>72</v>
      </c>
      <c r="D11" s="1">
        <v>80</v>
      </c>
      <c r="E11" s="1">
        <v>81</v>
      </c>
      <c r="F11" s="1">
        <v>80</v>
      </c>
      <c r="G11" s="1">
        <v>84</v>
      </c>
      <c r="H11" s="1">
        <v>89</v>
      </c>
      <c r="I11" s="1">
        <v>85</v>
      </c>
      <c r="J11" s="1">
        <v>99</v>
      </c>
      <c r="K11" s="1">
        <v>100</v>
      </c>
      <c r="L11" s="1">
        <v>113</v>
      </c>
      <c r="M11" s="1">
        <v>117</v>
      </c>
      <c r="N11" s="1">
        <v>119</v>
      </c>
      <c r="O11" s="1">
        <v>139</v>
      </c>
      <c r="P11" s="2">
        <f t="shared" si="0"/>
        <v>0.72076007426012889</v>
      </c>
      <c r="Q11" s="2">
        <f t="shared" si="1"/>
        <v>0.79443892750744782</v>
      </c>
      <c r="R11" s="2">
        <f t="shared" si="2"/>
        <v>0.88997663811324956</v>
      </c>
      <c r="S11" s="2">
        <f t="shared" si="3"/>
        <v>0.91360252650575235</v>
      </c>
      <c r="T11" s="2">
        <f t="shared" si="4"/>
        <v>0.91407678244972579</v>
      </c>
      <c r="U11" s="2">
        <f t="shared" si="5"/>
        <v>0.97674418604651159</v>
      </c>
      <c r="V11" s="2">
        <f t="shared" si="6"/>
        <v>1.0540028422548555</v>
      </c>
      <c r="W11" s="2">
        <f t="shared" si="7"/>
        <v>1.0261982373536158</v>
      </c>
      <c r="X11" s="2">
        <f t="shared" si="8"/>
        <v>1.2142769532687354</v>
      </c>
      <c r="Y11" s="2">
        <f t="shared" si="9"/>
        <v>1.2503125781445361</v>
      </c>
      <c r="Z11" s="2">
        <f t="shared" si="10"/>
        <v>1.4387573211102622</v>
      </c>
      <c r="AA11" s="2">
        <f t="shared" si="11"/>
        <v>1.5079262791596855</v>
      </c>
      <c r="AB11" s="2">
        <f t="shared" si="12"/>
        <v>1.5664077925496906</v>
      </c>
      <c r="AC11" s="2">
        <f t="shared" si="12"/>
        <v>1.8595317725752507</v>
      </c>
    </row>
    <row r="12" spans="1:29" x14ac:dyDescent="0.25">
      <c r="A12" s="11" t="s">
        <v>16</v>
      </c>
      <c r="B12" s="3">
        <v>17</v>
      </c>
      <c r="C12" s="1">
        <v>23</v>
      </c>
      <c r="D12" s="1">
        <v>25</v>
      </c>
      <c r="E12" s="1">
        <v>25</v>
      </c>
      <c r="F12" s="1">
        <v>26</v>
      </c>
      <c r="G12" s="1">
        <v>35</v>
      </c>
      <c r="H12" s="1">
        <v>37</v>
      </c>
      <c r="I12" s="1">
        <v>41</v>
      </c>
      <c r="J12" s="1">
        <v>38</v>
      </c>
      <c r="K12" s="1">
        <v>32</v>
      </c>
      <c r="L12" s="1">
        <v>34</v>
      </c>
      <c r="M12" s="1">
        <v>26</v>
      </c>
      <c r="N12" s="1">
        <v>39</v>
      </c>
      <c r="O12" s="1">
        <v>73</v>
      </c>
      <c r="P12" s="2">
        <f t="shared" si="0"/>
        <v>0.66876475216365072</v>
      </c>
      <c r="Q12" s="2">
        <f t="shared" si="1"/>
        <v>0.91125198098256732</v>
      </c>
      <c r="R12" s="2">
        <f t="shared" si="2"/>
        <v>1.0096930533117932</v>
      </c>
      <c r="S12" s="2">
        <f t="shared" si="3"/>
        <v>1.0300782859497322</v>
      </c>
      <c r="T12" s="2">
        <f t="shared" si="4"/>
        <v>1.0842368640533779</v>
      </c>
      <c r="U12" s="2">
        <f t="shared" si="5"/>
        <v>1.4712063892391762</v>
      </c>
      <c r="V12" s="2">
        <f t="shared" si="6"/>
        <v>1.577152600170503</v>
      </c>
      <c r="W12" s="2">
        <f t="shared" si="7"/>
        <v>1.7756604590731917</v>
      </c>
      <c r="X12" s="2">
        <f t="shared" si="8"/>
        <v>1.6934046345811051</v>
      </c>
      <c r="Y12" s="2">
        <f t="shared" si="9"/>
        <v>1.4532243415077202</v>
      </c>
      <c r="Z12" s="2">
        <f t="shared" si="10"/>
        <v>1.5777262180974478</v>
      </c>
      <c r="AA12" s="2">
        <f t="shared" si="11"/>
        <v>1.2410501193317423</v>
      </c>
      <c r="AB12" s="2">
        <f t="shared" si="12"/>
        <v>1.9221291276490884</v>
      </c>
      <c r="AC12" s="2">
        <f t="shared" si="12"/>
        <v>3.5872235872235869</v>
      </c>
    </row>
    <row r="13" spans="1:29" x14ac:dyDescent="0.25">
      <c r="A13" s="11" t="s">
        <v>17</v>
      </c>
      <c r="B13" s="3">
        <v>92</v>
      </c>
      <c r="C13" s="1">
        <v>120</v>
      </c>
      <c r="D13" s="1">
        <v>147</v>
      </c>
      <c r="E13" s="1">
        <v>175</v>
      </c>
      <c r="F13" s="1">
        <v>188</v>
      </c>
      <c r="G13" s="1">
        <v>179</v>
      </c>
      <c r="H13" s="1">
        <v>175</v>
      </c>
      <c r="I13" s="1">
        <v>185</v>
      </c>
      <c r="J13" s="1">
        <v>178</v>
      </c>
      <c r="K13" s="1">
        <v>182</v>
      </c>
      <c r="L13" s="1">
        <v>187</v>
      </c>
      <c r="M13" s="1">
        <v>193</v>
      </c>
      <c r="N13" s="1">
        <v>214</v>
      </c>
      <c r="O13" s="1">
        <v>257</v>
      </c>
      <c r="P13" s="2">
        <f t="shared" si="0"/>
        <v>0.88359585094122173</v>
      </c>
      <c r="Q13" s="2">
        <f t="shared" si="1"/>
        <v>1.1554015020219526</v>
      </c>
      <c r="R13" s="2">
        <f t="shared" si="2"/>
        <v>1.4287102731072019</v>
      </c>
      <c r="S13" s="2">
        <f t="shared" si="3"/>
        <v>1.7197327044025157</v>
      </c>
      <c r="T13" s="2">
        <f t="shared" si="4"/>
        <v>1.8626771029426337</v>
      </c>
      <c r="U13" s="2">
        <f t="shared" si="5"/>
        <v>1.7932278100581047</v>
      </c>
      <c r="V13" s="2">
        <f t="shared" si="6"/>
        <v>1.7708965796397489</v>
      </c>
      <c r="W13" s="2">
        <f t="shared" si="7"/>
        <v>1.9087907552620718</v>
      </c>
      <c r="X13" s="2">
        <f t="shared" si="8"/>
        <v>1.8508890506394926</v>
      </c>
      <c r="Y13" s="2">
        <f t="shared" si="9"/>
        <v>1.9188191881918819</v>
      </c>
      <c r="Z13" s="2">
        <f t="shared" si="10"/>
        <v>1.9982902329557597</v>
      </c>
      <c r="AA13" s="2">
        <f t="shared" si="11"/>
        <v>2.0871634043473559</v>
      </c>
      <c r="AB13" s="2">
        <f t="shared" si="12"/>
        <v>2.3519068029453787</v>
      </c>
      <c r="AC13" s="2">
        <f t="shared" si="12"/>
        <v>2.863509749303621</v>
      </c>
    </row>
    <row r="14" spans="1:29" x14ac:dyDescent="0.25">
      <c r="A14" s="11" t="s">
        <v>18</v>
      </c>
      <c r="B14" s="3">
        <v>69</v>
      </c>
      <c r="C14" s="1">
        <v>73</v>
      </c>
      <c r="D14" s="1">
        <v>71</v>
      </c>
      <c r="E14" s="1">
        <v>69</v>
      </c>
      <c r="F14" s="1">
        <v>80</v>
      </c>
      <c r="G14" s="1">
        <v>79</v>
      </c>
      <c r="H14" s="1">
        <v>77</v>
      </c>
      <c r="I14" s="1">
        <v>72</v>
      </c>
      <c r="J14" s="1">
        <v>76</v>
      </c>
      <c r="K14" s="1">
        <v>74</v>
      </c>
      <c r="L14" s="1">
        <v>76</v>
      </c>
      <c r="M14" s="1">
        <v>80</v>
      </c>
      <c r="N14" s="1">
        <v>78</v>
      </c>
      <c r="O14" s="1">
        <v>80</v>
      </c>
      <c r="P14" s="2">
        <f t="shared" si="0"/>
        <v>1.3563986632592884</v>
      </c>
      <c r="Q14" s="2">
        <f t="shared" si="1"/>
        <v>1.458250099880144</v>
      </c>
      <c r="R14" s="2">
        <f t="shared" si="2"/>
        <v>1.4413317092976046</v>
      </c>
      <c r="S14" s="2">
        <f t="shared" si="3"/>
        <v>1.4303482587064678</v>
      </c>
      <c r="T14" s="2">
        <f t="shared" si="4"/>
        <v>1.6711928138709005</v>
      </c>
      <c r="U14" s="2">
        <f t="shared" si="5"/>
        <v>1.6666666666666667</v>
      </c>
      <c r="V14" s="2">
        <f t="shared" si="6"/>
        <v>1.639344262295082</v>
      </c>
      <c r="W14" s="2">
        <f t="shared" si="7"/>
        <v>1.5570934256055362</v>
      </c>
      <c r="X14" s="2">
        <f t="shared" si="8"/>
        <v>1.6896398399288575</v>
      </c>
      <c r="Y14" s="2">
        <f t="shared" si="9"/>
        <v>1.6852653154179003</v>
      </c>
      <c r="Z14" s="2">
        <f t="shared" si="10"/>
        <v>1.7588521175653782</v>
      </c>
      <c r="AA14" s="2">
        <f t="shared" si="11"/>
        <v>1.8739751698289997</v>
      </c>
      <c r="AB14" s="2">
        <f t="shared" si="12"/>
        <v>1.8840579710144929</v>
      </c>
      <c r="AC14" s="2">
        <f t="shared" si="12"/>
        <v>1.9641541861036091</v>
      </c>
    </row>
    <row r="15" spans="1:29" x14ac:dyDescent="0.25">
      <c r="A15" s="11" t="s">
        <v>19</v>
      </c>
      <c r="B15" s="3">
        <v>29</v>
      </c>
      <c r="C15" s="1">
        <v>32</v>
      </c>
      <c r="D15" s="1">
        <v>27</v>
      </c>
      <c r="E15" s="1">
        <v>49</v>
      </c>
      <c r="F15" s="1">
        <v>59</v>
      </c>
      <c r="G15" s="1">
        <v>58</v>
      </c>
      <c r="H15" s="1">
        <v>50</v>
      </c>
      <c r="I15" s="1">
        <v>42</v>
      </c>
      <c r="J15" s="1">
        <v>36</v>
      </c>
      <c r="K15" s="1">
        <v>25</v>
      </c>
      <c r="L15" s="1">
        <v>29</v>
      </c>
      <c r="M15" s="1">
        <v>33</v>
      </c>
      <c r="N15" s="1">
        <v>34</v>
      </c>
      <c r="O15" s="1">
        <v>45</v>
      </c>
      <c r="P15" s="2">
        <f t="shared" si="0"/>
        <v>0.62085206593877118</v>
      </c>
      <c r="Q15" s="2">
        <f t="shared" si="1"/>
        <v>0.69565217391304346</v>
      </c>
      <c r="R15" s="2">
        <f t="shared" si="2"/>
        <v>0.60093478744714002</v>
      </c>
      <c r="S15" s="2">
        <f t="shared" si="3"/>
        <v>1.1001347103726986</v>
      </c>
      <c r="T15" s="2">
        <f t="shared" si="4"/>
        <v>1.3607011070110702</v>
      </c>
      <c r="U15" s="2">
        <f t="shared" si="5"/>
        <v>1.3557737260402059</v>
      </c>
      <c r="V15" s="2">
        <f t="shared" si="6"/>
        <v>1.1907597046915932</v>
      </c>
      <c r="W15" s="2">
        <f t="shared" si="7"/>
        <v>1.0306748466257669</v>
      </c>
      <c r="X15" s="2">
        <f t="shared" si="8"/>
        <v>0.90748676581799848</v>
      </c>
      <c r="Y15" s="2">
        <f t="shared" si="9"/>
        <v>0.64151911726969468</v>
      </c>
      <c r="Z15" s="2">
        <f t="shared" si="10"/>
        <v>0.75501171569903669</v>
      </c>
      <c r="AA15" s="2">
        <f t="shared" si="11"/>
        <v>0.87370929308975376</v>
      </c>
      <c r="AB15" s="2">
        <f t="shared" si="12"/>
        <v>0.92592592592592582</v>
      </c>
      <c r="AC15" s="2">
        <f t="shared" si="12"/>
        <v>1.2372834753918065</v>
      </c>
    </row>
    <row r="16" spans="1:29" x14ac:dyDescent="0.25">
      <c r="A16" s="11" t="s">
        <v>20</v>
      </c>
      <c r="B16" s="3">
        <v>60</v>
      </c>
      <c r="C16" s="1">
        <v>63</v>
      </c>
      <c r="D16" s="1">
        <v>71</v>
      </c>
      <c r="E16" s="1">
        <v>74</v>
      </c>
      <c r="F16" s="1">
        <v>76</v>
      </c>
      <c r="G16" s="1">
        <v>81</v>
      </c>
      <c r="H16" s="1">
        <v>89</v>
      </c>
      <c r="I16" s="1">
        <v>103</v>
      </c>
      <c r="J16" s="1">
        <v>114</v>
      </c>
      <c r="K16" s="1">
        <v>103</v>
      </c>
      <c r="L16" s="1">
        <v>109</v>
      </c>
      <c r="M16" s="1">
        <v>126</v>
      </c>
      <c r="N16" s="1">
        <v>135</v>
      </c>
      <c r="O16" s="1">
        <v>151</v>
      </c>
      <c r="P16" s="2">
        <f t="shared" si="0"/>
        <v>1.5067805123053744</v>
      </c>
      <c r="Q16" s="2">
        <f t="shared" si="1"/>
        <v>1.5901060070671376</v>
      </c>
      <c r="R16" s="2">
        <f t="shared" si="2"/>
        <v>1.8066157760814248</v>
      </c>
      <c r="S16" s="2">
        <f t="shared" si="3"/>
        <v>1.9101703665462055</v>
      </c>
      <c r="T16" s="2">
        <f t="shared" si="4"/>
        <v>1.9916142557651992</v>
      </c>
      <c r="U16" s="2">
        <f t="shared" si="5"/>
        <v>2.1559755123768962</v>
      </c>
      <c r="V16" s="2">
        <f t="shared" si="6"/>
        <v>2.3918301531846278</v>
      </c>
      <c r="W16" s="2">
        <f t="shared" si="7"/>
        <v>2.795115332428765</v>
      </c>
      <c r="X16" s="2">
        <f t="shared" si="8"/>
        <v>3.1011969532100108</v>
      </c>
      <c r="Y16" s="2">
        <f t="shared" si="9"/>
        <v>2.8778988544286115</v>
      </c>
      <c r="Z16" s="2">
        <f t="shared" si="10"/>
        <v>3.0948324815445769</v>
      </c>
      <c r="AA16" s="2">
        <f t="shared" si="11"/>
        <v>3.6103151862464182</v>
      </c>
      <c r="AB16" s="2">
        <f t="shared" si="12"/>
        <v>3.939305515027721</v>
      </c>
      <c r="AC16" s="2">
        <f t="shared" si="12"/>
        <v>4.4582226158842637</v>
      </c>
    </row>
    <row r="17" spans="1:29" x14ac:dyDescent="0.25">
      <c r="A17" s="28" t="s">
        <v>32</v>
      </c>
      <c r="B17" s="29">
        <v>556</v>
      </c>
      <c r="C17" s="27">
        <v>645</v>
      </c>
      <c r="D17" s="27">
        <v>727</v>
      </c>
      <c r="E17" s="27">
        <v>847</v>
      </c>
      <c r="F17" s="27">
        <v>958</v>
      </c>
      <c r="G17" s="27">
        <v>1003</v>
      </c>
      <c r="H17" s="27">
        <v>1036</v>
      </c>
      <c r="I17" s="27">
        <v>1098</v>
      </c>
      <c r="J17" s="27">
        <v>1134</v>
      </c>
      <c r="K17" s="27">
        <v>1124</v>
      </c>
      <c r="L17" s="27">
        <v>1167</v>
      </c>
      <c r="M17" s="27">
        <v>1203</v>
      </c>
      <c r="N17" s="27">
        <v>1345</v>
      </c>
      <c r="O17" s="27">
        <v>1596</v>
      </c>
      <c r="P17" s="30">
        <f t="shared" si="0"/>
        <v>0.95951403030407634</v>
      </c>
      <c r="Q17" s="30">
        <f t="shared" si="1"/>
        <v>1.118083483566773</v>
      </c>
      <c r="R17" s="30">
        <f t="shared" si="2"/>
        <v>1.2701352248506237</v>
      </c>
      <c r="S17" s="30">
        <f t="shared" si="3"/>
        <v>1.4914072404564023</v>
      </c>
      <c r="T17" s="30">
        <f t="shared" si="4"/>
        <v>1.7016892552000995</v>
      </c>
      <c r="U17" s="30">
        <f t="shared" si="5"/>
        <v>1.8013325910095006</v>
      </c>
      <c r="V17" s="30">
        <f t="shared" si="6"/>
        <v>1.881720430107527</v>
      </c>
      <c r="W17" s="30">
        <f t="shared" si="7"/>
        <v>2.0218388053105492</v>
      </c>
      <c r="X17" s="30">
        <f t="shared" si="8"/>
        <v>2.1146064482443547</v>
      </c>
      <c r="Y17" s="30">
        <f t="shared" si="9"/>
        <v>2.1239606953892669</v>
      </c>
      <c r="Z17" s="30">
        <f t="shared" si="10"/>
        <v>2.2367034020124579</v>
      </c>
      <c r="AA17" s="30">
        <f t="shared" si="11"/>
        <v>2.3316212811318926</v>
      </c>
      <c r="AB17" s="30">
        <f t="shared" si="12"/>
        <v>2.6494632128434943</v>
      </c>
      <c r="AC17" s="30">
        <f t="shared" si="12"/>
        <v>3.1792828685258963</v>
      </c>
    </row>
    <row r="18" spans="1:29" x14ac:dyDescent="0.25">
      <c r="A18" s="11" t="s">
        <v>21</v>
      </c>
      <c r="B18" s="3">
        <v>112</v>
      </c>
      <c r="C18" s="1">
        <v>126</v>
      </c>
      <c r="D18" s="1">
        <v>134</v>
      </c>
      <c r="E18" s="1">
        <v>134</v>
      </c>
      <c r="F18" s="1">
        <v>145</v>
      </c>
      <c r="G18" s="1">
        <v>155</v>
      </c>
      <c r="H18" s="1">
        <v>165</v>
      </c>
      <c r="I18" s="1">
        <v>161</v>
      </c>
      <c r="J18" s="1">
        <v>169</v>
      </c>
      <c r="K18" s="1">
        <v>155</v>
      </c>
      <c r="L18" s="1">
        <v>151</v>
      </c>
      <c r="M18" s="1">
        <v>158</v>
      </c>
      <c r="N18" s="1">
        <v>159</v>
      </c>
      <c r="O18" s="1">
        <v>246</v>
      </c>
      <c r="P18" s="2">
        <f t="shared" si="0"/>
        <v>1.4740721242432218</v>
      </c>
      <c r="Q18" s="2">
        <f t="shared" si="1"/>
        <v>1.6629272799260921</v>
      </c>
      <c r="R18" s="2">
        <f t="shared" si="2"/>
        <v>1.7876200640341515</v>
      </c>
      <c r="S18" s="2">
        <f t="shared" si="3"/>
        <v>1.7972103004291844</v>
      </c>
      <c r="T18" s="2">
        <f t="shared" si="4"/>
        <v>1.9544412993664915</v>
      </c>
      <c r="U18" s="2">
        <f t="shared" si="5"/>
        <v>2.0974289580514212</v>
      </c>
      <c r="V18" s="2">
        <f t="shared" si="6"/>
        <v>2.2565645514223194</v>
      </c>
      <c r="W18" s="2">
        <f t="shared" si="7"/>
        <v>2.2157996146435455</v>
      </c>
      <c r="X18" s="2">
        <f t="shared" si="8"/>
        <v>2.3652904128761372</v>
      </c>
      <c r="Y18" s="2">
        <f t="shared" si="9"/>
        <v>2.194224235560589</v>
      </c>
      <c r="Z18" s="2">
        <f t="shared" si="10"/>
        <v>2.178617804068677</v>
      </c>
      <c r="AA18" s="2">
        <f t="shared" si="11"/>
        <v>2.2928457408213609</v>
      </c>
      <c r="AB18" s="2">
        <f t="shared" si="12"/>
        <v>2.3510276504509835</v>
      </c>
      <c r="AC18" s="2">
        <f t="shared" si="12"/>
        <v>3.6672629695885508</v>
      </c>
    </row>
    <row r="19" spans="1:29" x14ac:dyDescent="0.25">
      <c r="A19" s="11" t="s">
        <v>22</v>
      </c>
      <c r="B19" s="3">
        <v>28</v>
      </c>
      <c r="C19" s="1">
        <v>41</v>
      </c>
      <c r="D19" s="1">
        <v>45</v>
      </c>
      <c r="E19" s="1">
        <v>47</v>
      </c>
      <c r="F19" s="1">
        <v>46</v>
      </c>
      <c r="G19" s="1">
        <v>48</v>
      </c>
      <c r="H19" s="1">
        <v>81</v>
      </c>
      <c r="I19" s="1">
        <v>91</v>
      </c>
      <c r="J19" s="1">
        <v>97</v>
      </c>
      <c r="K19" s="1">
        <v>80</v>
      </c>
      <c r="L19" s="1">
        <v>74</v>
      </c>
      <c r="M19" s="1">
        <v>72</v>
      </c>
      <c r="N19" s="1">
        <v>80</v>
      </c>
      <c r="O19" s="1">
        <v>104</v>
      </c>
      <c r="P19" s="2">
        <f t="shared" si="0"/>
        <v>0.80575539568345322</v>
      </c>
      <c r="Q19" s="2">
        <f t="shared" si="1"/>
        <v>1.177822464808963</v>
      </c>
      <c r="R19" s="2">
        <f t="shared" si="2"/>
        <v>1.3066202090592334</v>
      </c>
      <c r="S19" s="2">
        <f t="shared" si="3"/>
        <v>1.3718622300058376</v>
      </c>
      <c r="T19" s="2">
        <f t="shared" si="4"/>
        <v>1.3633669235328987</v>
      </c>
      <c r="U19" s="2">
        <f t="shared" si="5"/>
        <v>1.4532243415077202</v>
      </c>
      <c r="V19" s="2">
        <f t="shared" si="6"/>
        <v>2.4635036496350367</v>
      </c>
      <c r="W19" s="2">
        <f t="shared" si="7"/>
        <v>2.795698924731183</v>
      </c>
      <c r="X19" s="2">
        <f t="shared" si="8"/>
        <v>3.0350438047559449</v>
      </c>
      <c r="Y19" s="2">
        <f t="shared" si="9"/>
        <v>2.56328099967959</v>
      </c>
      <c r="Z19" s="2">
        <f t="shared" si="10"/>
        <v>2.4238453979692105</v>
      </c>
      <c r="AA19" s="2">
        <f t="shared" si="11"/>
        <v>2.3738872403560833</v>
      </c>
      <c r="AB19" s="2">
        <f t="shared" si="12"/>
        <v>2.6990553306342782</v>
      </c>
      <c r="AC19" s="2">
        <f t="shared" si="12"/>
        <v>3.5458574838049777</v>
      </c>
    </row>
    <row r="20" spans="1:29" x14ac:dyDescent="0.25">
      <c r="A20" s="11" t="s">
        <v>23</v>
      </c>
      <c r="B20" s="3">
        <v>19</v>
      </c>
      <c r="C20" s="1">
        <v>17</v>
      </c>
      <c r="D20" s="1">
        <v>19</v>
      </c>
      <c r="E20" s="1">
        <v>19</v>
      </c>
      <c r="F20" s="1">
        <v>17</v>
      </c>
      <c r="G20" s="1">
        <v>17</v>
      </c>
      <c r="H20" s="1">
        <v>23</v>
      </c>
      <c r="I20" s="1">
        <v>22</v>
      </c>
      <c r="J20" s="1">
        <v>25</v>
      </c>
      <c r="K20" s="1">
        <v>24</v>
      </c>
      <c r="L20" s="1">
        <v>24</v>
      </c>
      <c r="M20" s="1">
        <v>24</v>
      </c>
      <c r="N20" s="1">
        <v>28</v>
      </c>
      <c r="O20" s="1">
        <v>34</v>
      </c>
      <c r="P20" s="2">
        <f t="shared" si="0"/>
        <v>1.1137162954279016</v>
      </c>
      <c r="Q20" s="2">
        <f t="shared" si="1"/>
        <v>1</v>
      </c>
      <c r="R20" s="2">
        <f t="shared" si="2"/>
        <v>1.1150234741784038</v>
      </c>
      <c r="S20" s="2">
        <f t="shared" si="3"/>
        <v>1.1384062312762133</v>
      </c>
      <c r="T20" s="2">
        <f t="shared" si="4"/>
        <v>1.0448678549477566</v>
      </c>
      <c r="U20" s="2">
        <f t="shared" si="5"/>
        <v>1.0572139303482588</v>
      </c>
      <c r="V20" s="2">
        <f t="shared" si="6"/>
        <v>1.4276846679081316</v>
      </c>
      <c r="W20" s="2">
        <f t="shared" si="7"/>
        <v>1.38801261829653</v>
      </c>
      <c r="X20" s="2">
        <f t="shared" si="8"/>
        <v>1.5954052329291639</v>
      </c>
      <c r="Y20" s="2">
        <f t="shared" si="9"/>
        <v>1.5789473684210527</v>
      </c>
      <c r="Z20" s="2">
        <f t="shared" si="10"/>
        <v>1.5968063872255487</v>
      </c>
      <c r="AA20" s="2">
        <f t="shared" si="11"/>
        <v>1.6227180527383367</v>
      </c>
      <c r="AB20" s="2">
        <f t="shared" si="12"/>
        <v>1.9430950728660652</v>
      </c>
      <c r="AC20" s="2">
        <f t="shared" si="12"/>
        <v>2.4079320113314444</v>
      </c>
    </row>
    <row r="21" spans="1:29" x14ac:dyDescent="0.25">
      <c r="A21" s="11" t="s">
        <v>24</v>
      </c>
      <c r="B21" s="3">
        <v>27</v>
      </c>
      <c r="C21" s="1">
        <v>32</v>
      </c>
      <c r="D21" s="1">
        <v>29</v>
      </c>
      <c r="E21" s="1">
        <v>32</v>
      </c>
      <c r="F21" s="1">
        <v>33</v>
      </c>
      <c r="G21" s="1">
        <v>33</v>
      </c>
      <c r="H21" s="1">
        <v>30</v>
      </c>
      <c r="I21" s="1">
        <v>36</v>
      </c>
      <c r="J21" s="1">
        <v>33</v>
      </c>
      <c r="K21" s="1">
        <v>31</v>
      </c>
      <c r="L21" s="1">
        <v>31</v>
      </c>
      <c r="M21" s="1">
        <v>29</v>
      </c>
      <c r="N21" s="1">
        <v>29</v>
      </c>
      <c r="O21" s="1">
        <v>49</v>
      </c>
      <c r="P21" s="2">
        <f t="shared" si="0"/>
        <v>1.1129431162407255</v>
      </c>
      <c r="Q21" s="2">
        <f t="shared" si="1"/>
        <v>1.3389121338912133</v>
      </c>
      <c r="R21" s="2">
        <f t="shared" si="2"/>
        <v>1.2457044673539519</v>
      </c>
      <c r="S21" s="2">
        <f t="shared" si="3"/>
        <v>1.3986013986013985</v>
      </c>
      <c r="T21" s="2">
        <f t="shared" si="4"/>
        <v>1.4705882352941175</v>
      </c>
      <c r="U21" s="2">
        <f t="shared" si="5"/>
        <v>1.5061615700593338</v>
      </c>
      <c r="V21" s="2">
        <f t="shared" si="6"/>
        <v>1.3966480446927374</v>
      </c>
      <c r="W21" s="2">
        <f t="shared" si="7"/>
        <v>1.7191977077363898</v>
      </c>
      <c r="X21" s="2">
        <f t="shared" si="8"/>
        <v>1.6034985422740524</v>
      </c>
      <c r="Y21" s="2">
        <f t="shared" si="9"/>
        <v>1.5392254220456802</v>
      </c>
      <c r="Z21" s="2">
        <f t="shared" si="10"/>
        <v>1.5720081135902637</v>
      </c>
      <c r="AA21" s="2">
        <f t="shared" si="11"/>
        <v>1.4940752189592994</v>
      </c>
      <c r="AB21" s="2">
        <f t="shared" si="12"/>
        <v>1.5311510031678985</v>
      </c>
      <c r="AC21" s="2">
        <f t="shared" si="12"/>
        <v>2.5857519788918206</v>
      </c>
    </row>
    <row r="22" spans="1:29" x14ac:dyDescent="0.25">
      <c r="A22" s="28" t="s">
        <v>33</v>
      </c>
      <c r="B22" s="29">
        <v>186</v>
      </c>
      <c r="C22" s="27">
        <v>216</v>
      </c>
      <c r="D22" s="27">
        <v>227</v>
      </c>
      <c r="E22" s="27">
        <v>232</v>
      </c>
      <c r="F22" s="27">
        <v>241</v>
      </c>
      <c r="G22" s="27">
        <v>253</v>
      </c>
      <c r="H22" s="27">
        <v>299</v>
      </c>
      <c r="I22" s="27">
        <v>310</v>
      </c>
      <c r="J22" s="27">
        <v>324</v>
      </c>
      <c r="K22" s="27">
        <v>290</v>
      </c>
      <c r="L22" s="27">
        <v>280</v>
      </c>
      <c r="M22" s="27">
        <v>283</v>
      </c>
      <c r="N22" s="27">
        <v>296</v>
      </c>
      <c r="O22" s="27">
        <v>433</v>
      </c>
      <c r="P22" s="30">
        <f t="shared" si="0"/>
        <v>1.223281815192371</v>
      </c>
      <c r="Q22" s="30">
        <f t="shared" si="1"/>
        <v>1.4259308159493003</v>
      </c>
      <c r="R22" s="30">
        <f t="shared" si="2"/>
        <v>1.5161635052097249</v>
      </c>
      <c r="S22" s="30">
        <f t="shared" si="3"/>
        <v>1.5634476716759889</v>
      </c>
      <c r="T22" s="30">
        <f t="shared" si="4"/>
        <v>1.643480632842335</v>
      </c>
      <c r="U22" s="30">
        <f t="shared" si="5"/>
        <v>1.7457907811206184</v>
      </c>
      <c r="V22" s="30">
        <f t="shared" si="6"/>
        <v>2.0823177101469463</v>
      </c>
      <c r="W22" s="30">
        <f t="shared" si="7"/>
        <v>2.1830985915492955</v>
      </c>
      <c r="X22" s="30">
        <f t="shared" si="8"/>
        <v>2.3199198052413004</v>
      </c>
      <c r="Y22" s="30">
        <f t="shared" si="9"/>
        <v>2.1138566950943947</v>
      </c>
      <c r="Z22" s="30">
        <f t="shared" si="10"/>
        <v>2.0803923025484807</v>
      </c>
      <c r="AA22" s="30">
        <f t="shared" si="11"/>
        <v>2.1208033573141485</v>
      </c>
      <c r="AB22" s="30">
        <f t="shared" si="12"/>
        <v>2.2661154493951918</v>
      </c>
      <c r="AC22" s="30">
        <f t="shared" si="12"/>
        <v>3.3441458140253322</v>
      </c>
    </row>
    <row r="23" spans="1:29" x14ac:dyDescent="0.25">
      <c r="A23" s="11" t="s">
        <v>25</v>
      </c>
      <c r="B23" s="3">
        <v>24</v>
      </c>
      <c r="C23" s="1">
        <v>32</v>
      </c>
      <c r="D23" s="1">
        <v>46</v>
      </c>
      <c r="E23" s="1">
        <v>48</v>
      </c>
      <c r="F23" s="1">
        <v>57</v>
      </c>
      <c r="G23" s="1">
        <v>68</v>
      </c>
      <c r="H23" s="1">
        <v>62</v>
      </c>
      <c r="I23" s="1">
        <v>59</v>
      </c>
      <c r="J23" s="1">
        <v>62</v>
      </c>
      <c r="K23" s="1">
        <v>52</v>
      </c>
      <c r="L23" s="1">
        <v>47</v>
      </c>
      <c r="M23" s="1">
        <v>49</v>
      </c>
      <c r="N23" s="1">
        <v>50</v>
      </c>
      <c r="O23" s="1">
        <v>49</v>
      </c>
      <c r="P23" s="2">
        <f t="shared" si="0"/>
        <v>0.71068996150429375</v>
      </c>
      <c r="Q23" s="2">
        <f t="shared" si="1"/>
        <v>0.94534711964549478</v>
      </c>
      <c r="R23" s="2">
        <f t="shared" si="2"/>
        <v>1.3876319758672699</v>
      </c>
      <c r="S23" s="2">
        <f t="shared" si="3"/>
        <v>1.4719411223551058</v>
      </c>
      <c r="T23" s="2">
        <f t="shared" si="4"/>
        <v>1.773490976975731</v>
      </c>
      <c r="U23" s="2">
        <f t="shared" si="5"/>
        <v>2.128991859737007</v>
      </c>
      <c r="V23" s="2">
        <f t="shared" si="6"/>
        <v>1.9657577679137603</v>
      </c>
      <c r="W23" s="2">
        <f t="shared" si="7"/>
        <v>1.935695538057743</v>
      </c>
      <c r="X23" s="2">
        <f t="shared" si="8"/>
        <v>2.0735785953177257</v>
      </c>
      <c r="Y23" s="2">
        <f t="shared" si="9"/>
        <v>1.7974421016246114</v>
      </c>
      <c r="Z23" s="2">
        <f t="shared" si="10"/>
        <v>1.6743854649091556</v>
      </c>
      <c r="AA23" s="2">
        <f t="shared" si="11"/>
        <v>1.7638588912886968</v>
      </c>
      <c r="AB23" s="2">
        <f t="shared" si="12"/>
        <v>1.859427296392711</v>
      </c>
      <c r="AC23" s="2">
        <f t="shared" si="12"/>
        <v>1.8645357686453576</v>
      </c>
    </row>
    <row r="24" spans="1:29" x14ac:dyDescent="0.25">
      <c r="A24" s="11" t="s">
        <v>26</v>
      </c>
      <c r="B24" s="3" t="s">
        <v>125</v>
      </c>
      <c r="C24" s="1" t="s">
        <v>125</v>
      </c>
      <c r="D24" s="1">
        <v>10</v>
      </c>
      <c r="E24" s="1">
        <v>11</v>
      </c>
      <c r="F24" s="1">
        <v>12</v>
      </c>
      <c r="G24" s="1">
        <v>14</v>
      </c>
      <c r="H24" s="1">
        <v>16</v>
      </c>
      <c r="I24" s="1">
        <v>19</v>
      </c>
      <c r="J24" s="1">
        <v>18</v>
      </c>
      <c r="K24" s="1">
        <v>18</v>
      </c>
      <c r="L24" s="1">
        <v>18</v>
      </c>
      <c r="M24" s="1">
        <v>17</v>
      </c>
      <c r="N24" s="1">
        <v>18</v>
      </c>
      <c r="O24" s="1">
        <v>22</v>
      </c>
      <c r="P24" s="2" t="s">
        <v>125</v>
      </c>
      <c r="Q24" s="2" t="s">
        <v>125</v>
      </c>
      <c r="R24" s="2">
        <f t="shared" si="2"/>
        <v>0.55157198014340869</v>
      </c>
      <c r="S24" s="2">
        <f t="shared" si="3"/>
        <v>0.61659192825112108</v>
      </c>
      <c r="T24" s="2">
        <f t="shared" si="4"/>
        <v>0.67873303167420818</v>
      </c>
      <c r="U24" s="2">
        <f t="shared" si="5"/>
        <v>0.80598733448474369</v>
      </c>
      <c r="V24" s="2">
        <f t="shared" si="6"/>
        <v>0.92861288450377244</v>
      </c>
      <c r="W24" s="2">
        <f t="shared" si="7"/>
        <v>1.1189634864546525</v>
      </c>
      <c r="X24" s="2">
        <f t="shared" si="8"/>
        <v>1.0902483343428226</v>
      </c>
      <c r="Y24" s="2">
        <f t="shared" si="9"/>
        <v>1.1235955056179776</v>
      </c>
      <c r="Z24" s="2">
        <f t="shared" si="10"/>
        <v>1.1531069827033953</v>
      </c>
      <c r="AA24" s="2">
        <f t="shared" si="11"/>
        <v>1.1235955056179776</v>
      </c>
      <c r="AB24" s="2">
        <f t="shared" si="12"/>
        <v>1.2186865267433988</v>
      </c>
      <c r="AC24" s="2">
        <f t="shared" si="12"/>
        <v>1.544943820224719</v>
      </c>
    </row>
    <row r="25" spans="1:29" x14ac:dyDescent="0.25">
      <c r="A25" s="11" t="s">
        <v>27</v>
      </c>
      <c r="B25" s="3">
        <v>24</v>
      </c>
      <c r="C25" s="1">
        <v>26</v>
      </c>
      <c r="D25" s="1">
        <v>28</v>
      </c>
      <c r="E25" s="1">
        <v>34</v>
      </c>
      <c r="F25" s="1">
        <v>37</v>
      </c>
      <c r="G25" s="1">
        <v>36</v>
      </c>
      <c r="H25" s="1">
        <v>39</v>
      </c>
      <c r="I25" s="1">
        <v>38</v>
      </c>
      <c r="J25" s="1">
        <v>43</v>
      </c>
      <c r="K25" s="1">
        <v>44</v>
      </c>
      <c r="L25" s="1">
        <v>47</v>
      </c>
      <c r="M25" s="1">
        <v>53</v>
      </c>
      <c r="N25" s="1">
        <v>52</v>
      </c>
      <c r="O25" s="1">
        <v>55</v>
      </c>
      <c r="P25" s="2">
        <f t="shared" si="0"/>
        <v>0.83798882681564246</v>
      </c>
      <c r="Q25" s="2">
        <f t="shared" si="1"/>
        <v>0.92198581560283688</v>
      </c>
      <c r="R25" s="2">
        <f t="shared" si="2"/>
        <v>1.0017889087656531</v>
      </c>
      <c r="S25" s="2">
        <f t="shared" si="3"/>
        <v>1.2134189864382585</v>
      </c>
      <c r="T25" s="2">
        <f t="shared" si="4"/>
        <v>1.3454545454545455</v>
      </c>
      <c r="U25" s="2">
        <f t="shared" si="5"/>
        <v>1.3240161824200074</v>
      </c>
      <c r="V25" s="2">
        <f t="shared" si="6"/>
        <v>1.4755959137343928</v>
      </c>
      <c r="W25" s="2">
        <f t="shared" si="7"/>
        <v>1.4632268001540238</v>
      </c>
      <c r="X25" s="2">
        <f t="shared" si="8"/>
        <v>1.6856134849078792</v>
      </c>
      <c r="Y25" s="2">
        <f t="shared" si="9"/>
        <v>1.7763423496164714</v>
      </c>
      <c r="Z25" s="2">
        <f t="shared" si="10"/>
        <v>1.9317714755445952</v>
      </c>
      <c r="AA25" s="2">
        <f t="shared" si="11"/>
        <v>2.1900826446280992</v>
      </c>
      <c r="AB25" s="2">
        <f t="shared" si="12"/>
        <v>2.1720969089390141</v>
      </c>
      <c r="AC25" s="2">
        <f t="shared" si="12"/>
        <v>2.3778642455685257</v>
      </c>
    </row>
    <row r="26" spans="1:29" x14ac:dyDescent="0.25">
      <c r="A26" s="28" t="s">
        <v>34</v>
      </c>
      <c r="B26" s="29">
        <v>55</v>
      </c>
      <c r="C26" s="27">
        <v>64</v>
      </c>
      <c r="D26" s="27">
        <v>84</v>
      </c>
      <c r="E26" s="27">
        <v>93</v>
      </c>
      <c r="F26" s="27">
        <v>106</v>
      </c>
      <c r="G26" s="27">
        <v>118</v>
      </c>
      <c r="H26" s="27">
        <v>117</v>
      </c>
      <c r="I26" s="27">
        <v>116</v>
      </c>
      <c r="J26" s="27">
        <v>123</v>
      </c>
      <c r="K26" s="27">
        <v>114</v>
      </c>
      <c r="L26" s="27">
        <v>112</v>
      </c>
      <c r="M26" s="27">
        <v>119</v>
      </c>
      <c r="N26" s="27">
        <v>120</v>
      </c>
      <c r="O26" s="27">
        <v>126</v>
      </c>
      <c r="P26" s="30">
        <f t="shared" si="0"/>
        <v>0.6779243189942068</v>
      </c>
      <c r="Q26" s="30">
        <f t="shared" si="1"/>
        <v>0.7947348814106544</v>
      </c>
      <c r="R26" s="30">
        <f t="shared" si="2"/>
        <v>1.0602044680045437</v>
      </c>
      <c r="S26" s="30">
        <f t="shared" si="3"/>
        <v>1.1851663055944948</v>
      </c>
      <c r="T26" s="30">
        <f t="shared" si="4"/>
        <v>1.3709260217278842</v>
      </c>
      <c r="U26" s="30">
        <f t="shared" si="5"/>
        <v>1.5424836601307188</v>
      </c>
      <c r="V26" s="30">
        <f t="shared" si="6"/>
        <v>1.5558510638297873</v>
      </c>
      <c r="W26" s="30">
        <f t="shared" si="7"/>
        <v>1.5797358028053927</v>
      </c>
      <c r="X26" s="30">
        <f t="shared" si="8"/>
        <v>1.7102335928809789</v>
      </c>
      <c r="Y26" s="30">
        <f t="shared" si="9"/>
        <v>1.6351118760757317</v>
      </c>
      <c r="Z26" s="30">
        <f t="shared" si="10"/>
        <v>1.6468166446110866</v>
      </c>
      <c r="AA26" s="30">
        <f t="shared" si="11"/>
        <v>1.7732081656981078</v>
      </c>
      <c r="AB26" s="30">
        <f t="shared" si="12"/>
        <v>1.8292682926829267</v>
      </c>
      <c r="AC26" s="30">
        <f t="shared" si="12"/>
        <v>1.9795758051846035</v>
      </c>
    </row>
    <row r="27" spans="1:29" x14ac:dyDescent="0.25">
      <c r="A27" s="11" t="s">
        <v>28</v>
      </c>
      <c r="B27" s="3">
        <v>456</v>
      </c>
      <c r="C27" s="1">
        <v>524</v>
      </c>
      <c r="D27" s="1">
        <v>571</v>
      </c>
      <c r="E27" s="1">
        <v>605</v>
      </c>
      <c r="F27" s="1">
        <v>613</v>
      </c>
      <c r="G27" s="1">
        <v>621</v>
      </c>
      <c r="H27" s="1">
        <v>658</v>
      </c>
      <c r="I27" s="1">
        <v>675</v>
      </c>
      <c r="J27" s="1">
        <v>659</v>
      </c>
      <c r="K27" s="1">
        <v>592</v>
      </c>
      <c r="L27" s="1">
        <v>658</v>
      </c>
      <c r="M27" s="1">
        <v>677</v>
      </c>
      <c r="N27" s="1">
        <v>686</v>
      </c>
      <c r="O27" s="1">
        <v>957</v>
      </c>
      <c r="P27" s="2">
        <f t="shared" si="0"/>
        <v>2.0020195811564294</v>
      </c>
      <c r="Q27" s="2">
        <f t="shared" si="1"/>
        <v>2.3179686808811821</v>
      </c>
      <c r="R27" s="2">
        <f t="shared" si="2"/>
        <v>2.5559534467323184</v>
      </c>
      <c r="S27" s="2">
        <f t="shared" si="3"/>
        <v>2.7366897362826252</v>
      </c>
      <c r="T27" s="2">
        <f t="shared" si="4"/>
        <v>2.8042086001829825</v>
      </c>
      <c r="U27" s="2">
        <f t="shared" si="5"/>
        <v>2.869951012108328</v>
      </c>
      <c r="V27" s="2">
        <f t="shared" si="6"/>
        <v>3.0650270169554688</v>
      </c>
      <c r="W27" s="2">
        <f t="shared" si="7"/>
        <v>3.1907350508154102</v>
      </c>
      <c r="X27" s="2">
        <f t="shared" si="8"/>
        <v>3.163858082481156</v>
      </c>
      <c r="Y27" s="2">
        <f t="shared" si="9"/>
        <v>2.8926023648978791</v>
      </c>
      <c r="Z27" s="2">
        <f t="shared" si="10"/>
        <v>3.2448959463457938</v>
      </c>
      <c r="AA27" s="2">
        <f t="shared" si="11"/>
        <v>3.3895759275021282</v>
      </c>
      <c r="AB27" s="2">
        <f t="shared" si="12"/>
        <v>3.4718356192114981</v>
      </c>
      <c r="AC27" s="2">
        <f t="shared" si="12"/>
        <v>4.8512191412784507</v>
      </c>
    </row>
    <row r="28" spans="1:29" x14ac:dyDescent="0.25">
      <c r="A28" s="11" t="s">
        <v>29</v>
      </c>
      <c r="B28" s="3">
        <v>77</v>
      </c>
      <c r="C28" s="1">
        <v>81</v>
      </c>
      <c r="D28" s="1">
        <v>90</v>
      </c>
      <c r="E28" s="1">
        <v>99</v>
      </c>
      <c r="F28" s="1">
        <v>107</v>
      </c>
      <c r="G28" s="1">
        <v>105</v>
      </c>
      <c r="H28" s="1">
        <v>122</v>
      </c>
      <c r="I28" s="1">
        <v>131</v>
      </c>
      <c r="J28" s="1">
        <v>139</v>
      </c>
      <c r="K28" s="1">
        <v>153</v>
      </c>
      <c r="L28" s="1">
        <v>170</v>
      </c>
      <c r="M28" s="1">
        <v>173</v>
      </c>
      <c r="N28" s="1">
        <v>187</v>
      </c>
      <c r="O28" s="1">
        <v>262</v>
      </c>
      <c r="P28" s="2">
        <f t="shared" si="0"/>
        <v>1.4275120504263998</v>
      </c>
      <c r="Q28" s="2">
        <f t="shared" si="1"/>
        <v>1.5162860351928118</v>
      </c>
      <c r="R28" s="2">
        <f t="shared" si="2"/>
        <v>1.7010017010017011</v>
      </c>
      <c r="S28" s="2">
        <f t="shared" si="3"/>
        <v>1.8990984078265876</v>
      </c>
      <c r="T28" s="2">
        <f t="shared" si="4"/>
        <v>2.0664349169563541</v>
      </c>
      <c r="U28" s="2">
        <f t="shared" si="5"/>
        <v>2.054794520547945</v>
      </c>
      <c r="V28" s="2">
        <f t="shared" si="6"/>
        <v>2.4211153006548916</v>
      </c>
      <c r="W28" s="2">
        <f t="shared" si="7"/>
        <v>2.66422615415904</v>
      </c>
      <c r="X28" s="2">
        <f t="shared" si="8"/>
        <v>2.8886118038237738</v>
      </c>
      <c r="Y28" s="2">
        <f t="shared" si="9"/>
        <v>3.2095657646318436</v>
      </c>
      <c r="Z28" s="2">
        <f t="shared" si="10"/>
        <v>3.6255065045851991</v>
      </c>
      <c r="AA28" s="2">
        <f t="shared" si="11"/>
        <v>3.7413494809688577</v>
      </c>
      <c r="AB28" s="2">
        <f t="shared" si="12"/>
        <v>4.1189427312775324</v>
      </c>
      <c r="AC28" s="2">
        <f t="shared" si="12"/>
        <v>5.7080610021786491</v>
      </c>
    </row>
    <row r="29" spans="1:29" x14ac:dyDescent="0.25">
      <c r="A29" s="11" t="s">
        <v>30</v>
      </c>
      <c r="B29" s="3">
        <v>138</v>
      </c>
      <c r="C29" s="1">
        <v>140</v>
      </c>
      <c r="D29" s="1">
        <v>146</v>
      </c>
      <c r="E29" s="1">
        <v>142</v>
      </c>
      <c r="F29" s="1">
        <v>149</v>
      </c>
      <c r="G29" s="1">
        <v>150</v>
      </c>
      <c r="H29" s="1">
        <v>160</v>
      </c>
      <c r="I29" s="1">
        <v>164</v>
      </c>
      <c r="J29" s="1">
        <v>175</v>
      </c>
      <c r="K29" s="1">
        <v>200</v>
      </c>
      <c r="L29" s="1">
        <v>193</v>
      </c>
      <c r="M29" s="1">
        <v>197</v>
      </c>
      <c r="N29" s="1">
        <v>208</v>
      </c>
      <c r="O29" s="1">
        <v>243</v>
      </c>
      <c r="P29" s="2">
        <f t="shared" si="0"/>
        <v>1.3073133762788935</v>
      </c>
      <c r="Q29" s="2">
        <f t="shared" si="1"/>
        <v>1.3455069678039404</v>
      </c>
      <c r="R29" s="2">
        <f t="shared" si="2"/>
        <v>1.421062877165661</v>
      </c>
      <c r="S29" s="2">
        <f t="shared" si="3"/>
        <v>1.3962635201573255</v>
      </c>
      <c r="T29" s="2">
        <f t="shared" si="4"/>
        <v>1.4877683474787817</v>
      </c>
      <c r="U29" s="2">
        <f t="shared" si="5"/>
        <v>1.5070832914699084</v>
      </c>
      <c r="V29" s="2">
        <f t="shared" si="6"/>
        <v>1.6218955904713634</v>
      </c>
      <c r="W29" s="2">
        <f t="shared" si="7"/>
        <v>1.6765487630341445</v>
      </c>
      <c r="X29" s="2">
        <f t="shared" si="8"/>
        <v>1.8134715025906734</v>
      </c>
      <c r="Y29" s="2">
        <f t="shared" si="9"/>
        <v>2.115506663845991</v>
      </c>
      <c r="Z29" s="2">
        <f t="shared" si="10"/>
        <v>2.0527547330355245</v>
      </c>
      <c r="AA29" s="2">
        <f t="shared" si="11"/>
        <v>2.1228448275862069</v>
      </c>
      <c r="AB29" s="2">
        <f t="shared" si="12"/>
        <v>2.2665359049798406</v>
      </c>
      <c r="AC29" s="2">
        <f t="shared" si="12"/>
        <v>2.6853795999557963</v>
      </c>
    </row>
    <row r="30" spans="1:29" x14ac:dyDescent="0.25">
      <c r="A30" s="28" t="s">
        <v>35</v>
      </c>
      <c r="B30" s="29">
        <v>671</v>
      </c>
      <c r="C30" s="27">
        <v>745</v>
      </c>
      <c r="D30" s="27">
        <v>807</v>
      </c>
      <c r="E30" s="27">
        <v>846</v>
      </c>
      <c r="F30" s="27">
        <v>869</v>
      </c>
      <c r="G30" s="27">
        <v>876</v>
      </c>
      <c r="H30" s="27">
        <v>940</v>
      </c>
      <c r="I30" s="27">
        <v>970</v>
      </c>
      <c r="J30" s="27">
        <v>973</v>
      </c>
      <c r="K30" s="27">
        <v>945</v>
      </c>
      <c r="L30" s="27">
        <v>1021</v>
      </c>
      <c r="M30" s="27">
        <v>1047</v>
      </c>
      <c r="N30" s="27">
        <v>1081</v>
      </c>
      <c r="O30" s="27">
        <v>1462</v>
      </c>
      <c r="P30" s="30">
        <f t="shared" si="0"/>
        <v>1.7326413096805846</v>
      </c>
      <c r="Q30" s="30">
        <f t="shared" si="1"/>
        <v>1.9424816833103018</v>
      </c>
      <c r="R30" s="30">
        <f t="shared" si="2"/>
        <v>2.1290067273446773</v>
      </c>
      <c r="S30" s="30">
        <f t="shared" si="3"/>
        <v>2.2566017604694588</v>
      </c>
      <c r="T30" s="30">
        <f t="shared" si="4"/>
        <v>2.3452891803632632</v>
      </c>
      <c r="U30" s="30">
        <f t="shared" si="5"/>
        <v>2.3868559439797279</v>
      </c>
      <c r="V30" s="30">
        <f t="shared" si="6"/>
        <v>2.5844055867150555</v>
      </c>
      <c r="W30" s="30">
        <f t="shared" si="7"/>
        <v>2.7054164110001673</v>
      </c>
      <c r="X30" s="30">
        <f t="shared" si="8"/>
        <v>2.7570768751239694</v>
      </c>
      <c r="Y30" s="30">
        <f t="shared" si="9"/>
        <v>2.7243635944301898</v>
      </c>
      <c r="Z30" s="30">
        <f t="shared" si="10"/>
        <v>2.9707003404230559</v>
      </c>
      <c r="AA30" s="2">
        <f t="shared" si="11"/>
        <v>3.0905924373468725</v>
      </c>
      <c r="AB30" s="2">
        <f t="shared" si="12"/>
        <v>3.2291791133946708</v>
      </c>
      <c r="AC30" s="2">
        <f t="shared" si="12"/>
        <v>4.3817059281903736</v>
      </c>
    </row>
    <row r="31" spans="1:29" x14ac:dyDescent="0.25">
      <c r="A31" s="31" t="s">
        <v>36</v>
      </c>
      <c r="B31" s="32">
        <v>4150</v>
      </c>
      <c r="C31" s="33">
        <v>4637</v>
      </c>
      <c r="D31" s="33">
        <v>5187</v>
      </c>
      <c r="E31" s="33">
        <v>5613</v>
      </c>
      <c r="F31" s="33">
        <v>6110</v>
      </c>
      <c r="G31" s="33">
        <v>6461</v>
      </c>
      <c r="H31" s="33">
        <v>6953</v>
      </c>
      <c r="I31" s="33">
        <v>7235</v>
      </c>
      <c r="J31" s="33">
        <v>7523</v>
      </c>
      <c r="K31" s="33">
        <v>7659</v>
      </c>
      <c r="L31" s="33">
        <v>7992</v>
      </c>
      <c r="M31" s="33">
        <v>8531</v>
      </c>
      <c r="N31" s="33">
        <v>9190</v>
      </c>
      <c r="O31" s="33">
        <v>11129</v>
      </c>
      <c r="P31" s="34">
        <f t="shared" si="0"/>
        <v>1.6381341848999555</v>
      </c>
      <c r="Q31" s="34">
        <f t="shared" si="1"/>
        <v>1.8293933846736523</v>
      </c>
      <c r="R31" s="34">
        <f t="shared" si="2"/>
        <v>2.0459601457850143</v>
      </c>
      <c r="S31" s="34">
        <f t="shared" si="3"/>
        <v>2.212952851054435</v>
      </c>
      <c r="T31" s="34">
        <f t="shared" si="4"/>
        <v>2.4094485083896919</v>
      </c>
      <c r="U31" s="34">
        <f t="shared" si="5"/>
        <v>2.5513447770683029</v>
      </c>
      <c r="V31" s="34">
        <f t="shared" si="6"/>
        <v>2.7502323833633291</v>
      </c>
      <c r="W31" s="34">
        <f t="shared" si="7"/>
        <v>2.8759391024366976</v>
      </c>
      <c r="X31" s="34">
        <f t="shared" si="8"/>
        <v>3.0042250033943789</v>
      </c>
      <c r="Y31" s="34">
        <f t="shared" si="9"/>
        <v>3.0758665558246285</v>
      </c>
      <c r="Z31" s="34">
        <f t="shared" si="10"/>
        <v>3.2191408374116368</v>
      </c>
      <c r="AA31" s="34">
        <f t="shared" si="11"/>
        <v>3.4348916706594781</v>
      </c>
      <c r="AB31" s="34">
        <f t="shared" si="12"/>
        <v>3.7102979946626617</v>
      </c>
      <c r="AC31" s="34">
        <f t="shared" si="12"/>
        <v>4.4840646279060401</v>
      </c>
    </row>
    <row r="32" spans="1:29" x14ac:dyDescent="0.25">
      <c r="B32" s="6"/>
      <c r="C32" s="6"/>
      <c r="D32" s="6"/>
      <c r="E32" s="6"/>
      <c r="F32" s="6"/>
      <c r="G32" s="6"/>
      <c r="H32" s="6"/>
      <c r="I32" s="6"/>
      <c r="J32" s="6"/>
      <c r="K32" s="6"/>
      <c r="L32" s="6"/>
      <c r="M32" s="6"/>
    </row>
    <row r="33" spans="1:29" ht="15.75" x14ac:dyDescent="0.25">
      <c r="A33" s="9" t="s">
        <v>38</v>
      </c>
      <c r="B33" s="6"/>
      <c r="C33" s="6"/>
      <c r="D33" s="6"/>
      <c r="E33" s="6"/>
      <c r="F33" s="6"/>
      <c r="G33" s="6"/>
      <c r="H33" s="6"/>
      <c r="I33" s="6"/>
      <c r="J33" s="6"/>
      <c r="K33" s="6"/>
      <c r="L33" s="6"/>
      <c r="M33" s="6"/>
    </row>
    <row r="34" spans="1:29" ht="11.1" customHeight="1" x14ac:dyDescent="0.25">
      <c r="A34" s="36" t="s">
        <v>54</v>
      </c>
      <c r="B34" s="6"/>
      <c r="C34" s="6"/>
      <c r="D34" s="6"/>
      <c r="E34" s="6"/>
      <c r="F34" s="6"/>
      <c r="G34" s="6"/>
      <c r="H34" s="6"/>
      <c r="I34" s="6"/>
      <c r="J34" s="6"/>
      <c r="K34" s="6"/>
      <c r="L34" s="6"/>
      <c r="M34" s="6"/>
    </row>
    <row r="35" spans="1:29" s="8" customFormat="1" ht="30" x14ac:dyDescent="0.25">
      <c r="A35" s="18" t="s">
        <v>40</v>
      </c>
      <c r="B35" s="19" t="s">
        <v>0</v>
      </c>
      <c r="C35" s="19" t="s">
        <v>1</v>
      </c>
      <c r="D35" s="19" t="s">
        <v>2</v>
      </c>
      <c r="E35" s="19" t="s">
        <v>3</v>
      </c>
      <c r="F35" s="19" t="s">
        <v>4</v>
      </c>
      <c r="G35" s="19" t="s">
        <v>5</v>
      </c>
      <c r="H35" s="19" t="s">
        <v>6</v>
      </c>
      <c r="I35" s="19" t="s">
        <v>7</v>
      </c>
      <c r="J35" s="19" t="s">
        <v>8</v>
      </c>
      <c r="K35" s="19" t="s">
        <v>9</v>
      </c>
      <c r="L35" s="19" t="s">
        <v>10</v>
      </c>
      <c r="M35" s="19" t="s">
        <v>11</v>
      </c>
      <c r="N35" s="84" t="s">
        <v>108</v>
      </c>
      <c r="O35" s="24" t="s">
        <v>114</v>
      </c>
      <c r="P35" s="20" t="s">
        <v>41</v>
      </c>
      <c r="Q35" s="21" t="s">
        <v>42</v>
      </c>
      <c r="R35" s="21" t="s">
        <v>43</v>
      </c>
      <c r="S35" s="21" t="s">
        <v>44</v>
      </c>
      <c r="T35" s="21" t="s">
        <v>45</v>
      </c>
      <c r="U35" s="21" t="s">
        <v>46</v>
      </c>
      <c r="V35" s="21" t="s">
        <v>47</v>
      </c>
      <c r="W35" s="21" t="s">
        <v>48</v>
      </c>
      <c r="X35" s="21" t="s">
        <v>49</v>
      </c>
      <c r="Y35" s="21" t="s">
        <v>50</v>
      </c>
      <c r="Z35" s="21" t="s">
        <v>51</v>
      </c>
      <c r="AA35" s="22" t="s">
        <v>52</v>
      </c>
      <c r="AB35" s="21" t="s">
        <v>110</v>
      </c>
      <c r="AC35" s="77" t="s">
        <v>124</v>
      </c>
    </row>
    <row r="36" spans="1:29" x14ac:dyDescent="0.25">
      <c r="A36" s="11" t="s">
        <v>12</v>
      </c>
      <c r="B36" s="3">
        <v>109834</v>
      </c>
      <c r="C36" s="1">
        <v>110149</v>
      </c>
      <c r="D36" s="1">
        <v>110928</v>
      </c>
      <c r="E36" s="1">
        <v>111753</v>
      </c>
      <c r="F36" s="1">
        <v>112488</v>
      </c>
      <c r="G36" s="1">
        <v>112964</v>
      </c>
      <c r="H36" s="1">
        <v>113477</v>
      </c>
      <c r="I36" s="1">
        <v>113751</v>
      </c>
      <c r="J36" s="1">
        <v>113977</v>
      </c>
      <c r="K36" s="1">
        <v>114396</v>
      </c>
      <c r="L36" s="1">
        <v>115114</v>
      </c>
      <c r="M36" s="1">
        <v>116004</v>
      </c>
      <c r="N36" s="83">
        <v>116571</v>
      </c>
      <c r="O36" s="1">
        <v>116992</v>
      </c>
      <c r="P36" s="2">
        <f t="shared" ref="P36:P60" si="13">(B36/B64)*100</f>
        <v>97.772753169064231</v>
      </c>
      <c r="Q36" s="2">
        <f t="shared" ref="Q36:Q60" si="14">(C36/C64)*100</f>
        <v>97.546914159707399</v>
      </c>
      <c r="R36" s="2">
        <f t="shared" ref="R36:R60" si="15">(D36/D64)*100</f>
        <v>97.258340274429003</v>
      </c>
      <c r="S36" s="2">
        <f t="shared" ref="S36:S60" si="16">(E36/E64)*100</f>
        <v>97.085345935990546</v>
      </c>
      <c r="T36" s="2">
        <f t="shared" ref="T36:T60" si="17">(F36/F64)*100</f>
        <v>96.829673498549553</v>
      </c>
      <c r="U36" s="2">
        <f t="shared" ref="U36:U60" si="18">(G36/G64)*100</f>
        <v>96.615663567708111</v>
      </c>
      <c r="V36" s="2">
        <f t="shared" ref="V36:V60" si="19">(H36/H64)*100</f>
        <v>96.379310344827587</v>
      </c>
      <c r="W36" s="2">
        <f t="shared" ref="W36:W60" si="20">(I36/I64)*100</f>
        <v>96.228713549729719</v>
      </c>
      <c r="X36" s="2">
        <f t="shared" ref="X36:X60" si="21">(J36/J64)*100</f>
        <v>96.050192139149189</v>
      </c>
      <c r="Y36" s="2">
        <f t="shared" ref="Y36:Y60" si="22">(K36/K64)*100</f>
        <v>95.903824550225508</v>
      </c>
      <c r="Z36" s="2">
        <f t="shared" ref="Z36:Z60" si="23">(L36/L64)*100</f>
        <v>95.760752017303048</v>
      </c>
      <c r="AA36" s="2">
        <f t="shared" ref="AA36:AC60" si="24">(M36/M64)*100</f>
        <v>95.442765111935685</v>
      </c>
      <c r="AB36" s="2">
        <f t="shared" si="24"/>
        <v>95.087035254580158</v>
      </c>
      <c r="AC36" s="2">
        <f t="shared" si="24"/>
        <v>94.332411446448589</v>
      </c>
    </row>
    <row r="37" spans="1:29" x14ac:dyDescent="0.25">
      <c r="A37" s="11" t="s">
        <v>13</v>
      </c>
      <c r="B37" s="3">
        <v>20829</v>
      </c>
      <c r="C37" s="1">
        <v>21112</v>
      </c>
      <c r="D37" s="1">
        <v>21215</v>
      </c>
      <c r="E37" s="1">
        <v>21326</v>
      </c>
      <c r="F37" s="1">
        <v>21411</v>
      </c>
      <c r="G37" s="1">
        <v>21536</v>
      </c>
      <c r="H37" s="1">
        <v>21466</v>
      </c>
      <c r="I37" s="1">
        <v>21360</v>
      </c>
      <c r="J37" s="1">
        <v>21389</v>
      </c>
      <c r="K37" s="1">
        <v>21121</v>
      </c>
      <c r="L37" s="1">
        <v>20933</v>
      </c>
      <c r="M37" s="1">
        <v>20952</v>
      </c>
      <c r="N37" s="1">
        <v>20906</v>
      </c>
      <c r="O37" s="1">
        <v>20806</v>
      </c>
      <c r="P37" s="2">
        <f t="shared" si="13"/>
        <v>99.138505473584004</v>
      </c>
      <c r="Q37" s="2">
        <f t="shared" si="14"/>
        <v>99.066209938529397</v>
      </c>
      <c r="R37" s="2">
        <f t="shared" si="15"/>
        <v>98.992114227054259</v>
      </c>
      <c r="S37" s="2">
        <f t="shared" si="16"/>
        <v>98.882552047109002</v>
      </c>
      <c r="T37" s="2">
        <f t="shared" si="17"/>
        <v>98.813919143437317</v>
      </c>
      <c r="U37" s="2">
        <f t="shared" si="18"/>
        <v>98.81618794163532</v>
      </c>
      <c r="V37" s="2">
        <f t="shared" si="19"/>
        <v>98.612642410878351</v>
      </c>
      <c r="W37" s="2">
        <f t="shared" si="20"/>
        <v>98.628618922288396</v>
      </c>
      <c r="X37" s="2">
        <f t="shared" si="21"/>
        <v>98.68506044108149</v>
      </c>
      <c r="Y37" s="2">
        <f t="shared" si="22"/>
        <v>98.590300144704287</v>
      </c>
      <c r="Z37" s="2">
        <f t="shared" si="23"/>
        <v>98.503599830596215</v>
      </c>
      <c r="AA37" s="2">
        <f t="shared" si="24"/>
        <v>98.39853472972338</v>
      </c>
      <c r="AB37" s="2">
        <f t="shared" si="24"/>
        <v>98.464581763376032</v>
      </c>
      <c r="AC37" s="2">
        <f t="shared" si="24"/>
        <v>97.726632221700328</v>
      </c>
    </row>
    <row r="38" spans="1:29" x14ac:dyDescent="0.25">
      <c r="A38" s="28" t="s">
        <v>31</v>
      </c>
      <c r="B38" s="29">
        <v>130664</v>
      </c>
      <c r="C38" s="27">
        <v>131263</v>
      </c>
      <c r="D38" s="27">
        <v>132144</v>
      </c>
      <c r="E38" s="27">
        <v>133080</v>
      </c>
      <c r="F38" s="27">
        <v>133903</v>
      </c>
      <c r="G38" s="27">
        <v>134504</v>
      </c>
      <c r="H38" s="27">
        <v>134947</v>
      </c>
      <c r="I38" s="27">
        <v>135125</v>
      </c>
      <c r="J38" s="27">
        <v>135369</v>
      </c>
      <c r="K38" s="27">
        <v>135519</v>
      </c>
      <c r="L38" s="27">
        <v>136049</v>
      </c>
      <c r="M38" s="27">
        <v>136957</v>
      </c>
      <c r="N38" s="27">
        <v>137478</v>
      </c>
      <c r="O38" s="27">
        <v>137799</v>
      </c>
      <c r="P38" s="30">
        <f t="shared" si="13"/>
        <v>97.98869107434794</v>
      </c>
      <c r="Q38" s="30">
        <f t="shared" si="14"/>
        <v>97.789614840199661</v>
      </c>
      <c r="R38" s="30">
        <f t="shared" si="15"/>
        <v>97.533324476329653</v>
      </c>
      <c r="S38" s="30">
        <f t="shared" si="16"/>
        <v>97.36967258094019</v>
      </c>
      <c r="T38" s="30">
        <f t="shared" si="17"/>
        <v>97.144494664064595</v>
      </c>
      <c r="U38" s="30">
        <f t="shared" si="18"/>
        <v>96.964279277655635</v>
      </c>
      <c r="V38" s="30">
        <f t="shared" si="19"/>
        <v>96.730653439229286</v>
      </c>
      <c r="W38" s="30">
        <f t="shared" si="20"/>
        <v>96.610327027297558</v>
      </c>
      <c r="X38" s="30">
        <f t="shared" si="21"/>
        <v>96.459262637346981</v>
      </c>
      <c r="Y38" s="30">
        <f t="shared" si="22"/>
        <v>96.314274546036032</v>
      </c>
      <c r="Z38" s="30">
        <f t="shared" si="23"/>
        <v>96.174210559800926</v>
      </c>
      <c r="AA38" s="30">
        <f t="shared" si="24"/>
        <v>95.88409084544513</v>
      </c>
      <c r="AB38" s="30">
        <f t="shared" si="24"/>
        <v>95.586333486295942</v>
      </c>
      <c r="AC38" s="30">
        <f t="shared" si="24"/>
        <v>94.83039824927225</v>
      </c>
    </row>
    <row r="39" spans="1:29" x14ac:dyDescent="0.25">
      <c r="A39" s="11" t="s">
        <v>14</v>
      </c>
      <c r="B39" s="3">
        <v>21861</v>
      </c>
      <c r="C39" s="1">
        <v>21874</v>
      </c>
      <c r="D39" s="1">
        <v>21818</v>
      </c>
      <c r="E39" s="1">
        <v>21786</v>
      </c>
      <c r="F39" s="1">
        <v>21658</v>
      </c>
      <c r="G39" s="1">
        <v>21450</v>
      </c>
      <c r="H39" s="1">
        <v>21241</v>
      </c>
      <c r="I39" s="1">
        <v>21058</v>
      </c>
      <c r="J39" s="1">
        <v>20869</v>
      </c>
      <c r="K39" s="1">
        <v>20752</v>
      </c>
      <c r="L39" s="1">
        <v>20495</v>
      </c>
      <c r="M39" s="1">
        <v>20323</v>
      </c>
      <c r="N39" s="1">
        <v>20064</v>
      </c>
      <c r="O39" s="1">
        <v>19757</v>
      </c>
      <c r="P39" s="2">
        <f t="shared" si="13"/>
        <v>98.940936863543797</v>
      </c>
      <c r="Q39" s="2">
        <f t="shared" si="14"/>
        <v>98.767327403260026</v>
      </c>
      <c r="R39" s="2">
        <f t="shared" si="15"/>
        <v>98.567878924779762</v>
      </c>
      <c r="S39" s="2">
        <f t="shared" si="16"/>
        <v>98.263497361418075</v>
      </c>
      <c r="T39" s="2">
        <f t="shared" si="17"/>
        <v>97.933529278770067</v>
      </c>
      <c r="U39" s="2">
        <f t="shared" si="18"/>
        <v>97.744360902255636</v>
      </c>
      <c r="V39" s="2">
        <f t="shared" si="19"/>
        <v>97.583497955620885</v>
      </c>
      <c r="W39" s="2">
        <f t="shared" si="20"/>
        <v>97.31503304219234</v>
      </c>
      <c r="X39" s="2">
        <f t="shared" si="21"/>
        <v>97.191691505216099</v>
      </c>
      <c r="Y39" s="2">
        <f t="shared" si="22"/>
        <v>97.117184575065522</v>
      </c>
      <c r="Z39" s="2">
        <f t="shared" si="23"/>
        <v>97.022344252982379</v>
      </c>
      <c r="AA39" s="2">
        <f t="shared" si="24"/>
        <v>96.970130737665812</v>
      </c>
      <c r="AB39" s="2">
        <f t="shared" si="24"/>
        <v>96.456901110523532</v>
      </c>
      <c r="AC39" s="2">
        <f t="shared" si="24"/>
        <v>95.824037249005727</v>
      </c>
    </row>
    <row r="40" spans="1:29" x14ac:dyDescent="0.25">
      <c r="A40" s="11" t="s">
        <v>15</v>
      </c>
      <c r="B40" s="3">
        <v>9087</v>
      </c>
      <c r="C40" s="1">
        <v>8987</v>
      </c>
      <c r="D40" s="1">
        <v>8904</v>
      </c>
      <c r="E40" s="1">
        <v>8779</v>
      </c>
      <c r="F40" s="1">
        <v>8669</v>
      </c>
      <c r="G40" s="1">
        <v>8513</v>
      </c>
      <c r="H40" s="1">
        <v>8353</v>
      </c>
      <c r="I40" s="1">
        <v>8195</v>
      </c>
      <c r="J40" s="1">
        <v>8052</v>
      </c>
      <c r="K40" s="1">
        <v>7896</v>
      </c>
      <c r="L40" s="1">
        <v>7740</v>
      </c>
      <c r="M40" s="1">
        <v>7641</v>
      </c>
      <c r="N40" s="1">
        <v>7478</v>
      </c>
      <c r="O40" s="1">
        <v>7336</v>
      </c>
      <c r="P40" s="2">
        <f t="shared" si="13"/>
        <v>99.235557496996833</v>
      </c>
      <c r="Q40" s="2">
        <f t="shared" si="14"/>
        <v>99.161425576519918</v>
      </c>
      <c r="R40" s="2">
        <f t="shared" si="15"/>
        <v>99.054399822004669</v>
      </c>
      <c r="S40" s="2">
        <f t="shared" si="16"/>
        <v>99.018723212271595</v>
      </c>
      <c r="T40" s="2">
        <f t="shared" si="17"/>
        <v>99.051645338208402</v>
      </c>
      <c r="U40" s="2">
        <f t="shared" si="18"/>
        <v>98.988372093023258</v>
      </c>
      <c r="V40" s="2">
        <f t="shared" si="19"/>
        <v>98.922311700615822</v>
      </c>
      <c r="W40" s="2">
        <f t="shared" si="20"/>
        <v>98.937583001328022</v>
      </c>
      <c r="X40" s="2">
        <f t="shared" si="21"/>
        <v>98.761192199190489</v>
      </c>
      <c r="Y40" s="2">
        <f t="shared" si="22"/>
        <v>98.72468117029257</v>
      </c>
      <c r="Z40" s="2">
        <f t="shared" si="23"/>
        <v>98.548510313216198</v>
      </c>
      <c r="AA40" s="2">
        <f t="shared" si="24"/>
        <v>98.479185462044086</v>
      </c>
      <c r="AB40" s="2">
        <f t="shared" si="24"/>
        <v>98.433592207450303</v>
      </c>
      <c r="AC40" s="2">
        <f t="shared" si="24"/>
        <v>98.140468227424748</v>
      </c>
    </row>
    <row r="41" spans="1:29" x14ac:dyDescent="0.25">
      <c r="A41" s="11" t="s">
        <v>16</v>
      </c>
      <c r="B41" s="3">
        <v>2524</v>
      </c>
      <c r="C41" s="1">
        <v>2500</v>
      </c>
      <c r="D41" s="1">
        <v>2450</v>
      </c>
      <c r="E41" s="1">
        <v>2401</v>
      </c>
      <c r="F41" s="1">
        <v>2371</v>
      </c>
      <c r="G41" s="1">
        <v>2343</v>
      </c>
      <c r="H41" s="1">
        <v>2308</v>
      </c>
      <c r="I41" s="1">
        <v>2265</v>
      </c>
      <c r="J41" s="1">
        <v>2203</v>
      </c>
      <c r="K41" s="1">
        <v>2169</v>
      </c>
      <c r="L41" s="1">
        <v>2120</v>
      </c>
      <c r="M41" s="1">
        <v>2067</v>
      </c>
      <c r="N41" s="1">
        <v>1988</v>
      </c>
      <c r="O41" s="1">
        <v>1960</v>
      </c>
      <c r="P41" s="2">
        <f t="shared" si="13"/>
        <v>99.291896144767904</v>
      </c>
      <c r="Q41" s="2">
        <f t="shared" si="14"/>
        <v>99.049128367670363</v>
      </c>
      <c r="R41" s="2">
        <f t="shared" si="15"/>
        <v>98.949919224555742</v>
      </c>
      <c r="S41" s="2">
        <f t="shared" si="16"/>
        <v>98.928718582612277</v>
      </c>
      <c r="T41" s="2">
        <f t="shared" si="17"/>
        <v>98.874061718098417</v>
      </c>
      <c r="U41" s="2">
        <f t="shared" si="18"/>
        <v>98.486759142496851</v>
      </c>
      <c r="V41" s="2">
        <f t="shared" si="19"/>
        <v>98.380221653878948</v>
      </c>
      <c r="W41" s="2">
        <f t="shared" si="20"/>
        <v>98.09441316587268</v>
      </c>
      <c r="X41" s="2">
        <f t="shared" si="21"/>
        <v>98.172905525846701</v>
      </c>
      <c r="Y41" s="2">
        <f t="shared" si="22"/>
        <v>98.501362397820159</v>
      </c>
      <c r="Z41" s="2">
        <f t="shared" si="23"/>
        <v>98.375870069605568</v>
      </c>
      <c r="AA41" s="2">
        <f t="shared" si="24"/>
        <v>98.663484486873514</v>
      </c>
      <c r="AB41" s="2">
        <f t="shared" si="24"/>
        <v>97.97930014785608</v>
      </c>
      <c r="AC41" s="2">
        <f t="shared" si="24"/>
        <v>96.31449631449631</v>
      </c>
    </row>
    <row r="42" spans="1:29" x14ac:dyDescent="0.25">
      <c r="A42" s="11" t="s">
        <v>17</v>
      </c>
      <c r="B42" s="3">
        <v>10320</v>
      </c>
      <c r="C42" s="1">
        <v>10266</v>
      </c>
      <c r="D42" s="1">
        <v>10142</v>
      </c>
      <c r="E42" s="1">
        <v>10001</v>
      </c>
      <c r="F42" s="1">
        <v>9905</v>
      </c>
      <c r="G42" s="1">
        <v>9803</v>
      </c>
      <c r="H42" s="1">
        <v>9707</v>
      </c>
      <c r="I42" s="1">
        <v>9507</v>
      </c>
      <c r="J42" s="1">
        <v>9439</v>
      </c>
      <c r="K42" s="1">
        <v>9303</v>
      </c>
      <c r="L42" s="1">
        <v>9171</v>
      </c>
      <c r="M42" s="1">
        <v>9054</v>
      </c>
      <c r="N42" s="1">
        <v>8885</v>
      </c>
      <c r="O42" s="1">
        <v>8718</v>
      </c>
      <c r="P42" s="2">
        <f t="shared" si="13"/>
        <v>99.116404149058781</v>
      </c>
      <c r="Q42" s="2">
        <f t="shared" si="14"/>
        <v>98.844598497978041</v>
      </c>
      <c r="R42" s="2">
        <f t="shared" si="15"/>
        <v>98.5712897268928</v>
      </c>
      <c r="S42" s="2">
        <f t="shared" si="16"/>
        <v>98.280267295597483</v>
      </c>
      <c r="T42" s="2">
        <f t="shared" si="17"/>
        <v>98.137322897057373</v>
      </c>
      <c r="U42" s="2">
        <f t="shared" si="18"/>
        <v>98.206772189941887</v>
      </c>
      <c r="V42" s="2">
        <f t="shared" si="19"/>
        <v>98.229103420360246</v>
      </c>
      <c r="W42" s="2">
        <f t="shared" si="20"/>
        <v>98.091209244737925</v>
      </c>
      <c r="X42" s="2">
        <f t="shared" si="21"/>
        <v>98.149110949360505</v>
      </c>
      <c r="Y42" s="2">
        <f t="shared" si="22"/>
        <v>98.081180811808125</v>
      </c>
      <c r="Z42" s="2">
        <f t="shared" si="23"/>
        <v>98.001709767044247</v>
      </c>
      <c r="AA42" s="2">
        <f t="shared" si="24"/>
        <v>97.912836595652635</v>
      </c>
      <c r="AB42" s="2">
        <f t="shared" si="24"/>
        <v>97.648093197054621</v>
      </c>
      <c r="AC42" s="2">
        <f t="shared" si="24"/>
        <v>97.136490250696383</v>
      </c>
    </row>
    <row r="43" spans="1:29" x14ac:dyDescent="0.25">
      <c r="A43" s="11" t="s">
        <v>18</v>
      </c>
      <c r="B43" s="3">
        <v>5012</v>
      </c>
      <c r="C43" s="1">
        <v>4927</v>
      </c>
      <c r="D43" s="1">
        <v>4850</v>
      </c>
      <c r="E43" s="1">
        <v>4750</v>
      </c>
      <c r="F43" s="1">
        <v>4702</v>
      </c>
      <c r="G43" s="1">
        <v>4656</v>
      </c>
      <c r="H43" s="1">
        <v>4615</v>
      </c>
      <c r="I43" s="1">
        <v>4546</v>
      </c>
      <c r="J43" s="1">
        <v>4415</v>
      </c>
      <c r="K43" s="1">
        <v>4309</v>
      </c>
      <c r="L43" s="1">
        <v>4237</v>
      </c>
      <c r="M43" s="1">
        <v>4180</v>
      </c>
      <c r="N43" s="1">
        <v>4053</v>
      </c>
      <c r="O43" s="1">
        <v>3993</v>
      </c>
      <c r="P43" s="2">
        <f t="shared" si="13"/>
        <v>98.52565362689208</v>
      </c>
      <c r="Q43" s="2">
        <f t="shared" si="14"/>
        <v>98.421893727526964</v>
      </c>
      <c r="R43" s="2">
        <f t="shared" si="15"/>
        <v>98.457166057653268</v>
      </c>
      <c r="S43" s="2">
        <f t="shared" si="16"/>
        <v>98.466003316749578</v>
      </c>
      <c r="T43" s="2">
        <f t="shared" si="17"/>
        <v>98.224357635262166</v>
      </c>
      <c r="U43" s="2">
        <f t="shared" si="18"/>
        <v>98.22784810126582</v>
      </c>
      <c r="V43" s="2">
        <f t="shared" si="19"/>
        <v>98.254204811581857</v>
      </c>
      <c r="W43" s="2">
        <f t="shared" si="20"/>
        <v>98.313148788927336</v>
      </c>
      <c r="X43" s="2">
        <f t="shared" si="21"/>
        <v>98.154735437972434</v>
      </c>
      <c r="Y43" s="2">
        <f t="shared" si="22"/>
        <v>98.132543839672053</v>
      </c>
      <c r="Z43" s="2">
        <f t="shared" si="23"/>
        <v>98.056005554269845</v>
      </c>
      <c r="AA43" s="2">
        <f t="shared" si="24"/>
        <v>97.915202623565236</v>
      </c>
      <c r="AB43" s="2">
        <f t="shared" si="24"/>
        <v>97.898550724637673</v>
      </c>
      <c r="AC43" s="2">
        <f t="shared" si="24"/>
        <v>98.035845813896401</v>
      </c>
    </row>
    <row r="44" spans="1:29" x14ac:dyDescent="0.25">
      <c r="A44" s="11" t="s">
        <v>19</v>
      </c>
      <c r="B44" s="3">
        <v>4639</v>
      </c>
      <c r="C44" s="1">
        <v>4566</v>
      </c>
      <c r="D44" s="1">
        <v>4465</v>
      </c>
      <c r="E44" s="1">
        <v>4404</v>
      </c>
      <c r="F44" s="1">
        <v>4275</v>
      </c>
      <c r="G44" s="1">
        <v>4218</v>
      </c>
      <c r="H44" s="1">
        <v>4147</v>
      </c>
      <c r="I44" s="1">
        <v>4031</v>
      </c>
      <c r="J44" s="1">
        <v>3928</v>
      </c>
      <c r="K44" s="1">
        <v>3868</v>
      </c>
      <c r="L44" s="1">
        <v>3809</v>
      </c>
      <c r="M44" s="1">
        <v>3740</v>
      </c>
      <c r="N44" s="1">
        <v>3635</v>
      </c>
      <c r="O44" s="1">
        <v>3589</v>
      </c>
      <c r="P44" s="2">
        <f t="shared" si="13"/>
        <v>99.31492185827446</v>
      </c>
      <c r="Q44" s="2">
        <f t="shared" si="14"/>
        <v>99.260869565217391</v>
      </c>
      <c r="R44" s="2">
        <f t="shared" si="15"/>
        <v>99.376808368573336</v>
      </c>
      <c r="S44" s="2">
        <f t="shared" si="16"/>
        <v>98.87741356084419</v>
      </c>
      <c r="T44" s="2">
        <f t="shared" si="17"/>
        <v>98.593173431734314</v>
      </c>
      <c r="U44" s="2">
        <f t="shared" si="18"/>
        <v>98.597475455820472</v>
      </c>
      <c r="V44" s="2">
        <f t="shared" si="19"/>
        <v>98.761609907120743</v>
      </c>
      <c r="W44" s="2">
        <f t="shared" si="20"/>
        <v>98.920245398773005</v>
      </c>
      <c r="X44" s="2">
        <f t="shared" si="21"/>
        <v>99.016889337030506</v>
      </c>
      <c r="Y44" s="2">
        <f t="shared" si="22"/>
        <v>99.255837823967155</v>
      </c>
      <c r="Z44" s="2">
        <f t="shared" si="23"/>
        <v>99.16688362405624</v>
      </c>
      <c r="AA44" s="2">
        <f t="shared" si="24"/>
        <v>99.020386550172091</v>
      </c>
      <c r="AB44" s="2">
        <f t="shared" si="24"/>
        <v>98.992374727668846</v>
      </c>
      <c r="AC44" s="2">
        <f t="shared" si="24"/>
        <v>98.680230959582076</v>
      </c>
    </row>
    <row r="45" spans="1:29" x14ac:dyDescent="0.25">
      <c r="A45" s="11" t="s">
        <v>20</v>
      </c>
      <c r="B45" s="3">
        <v>3922</v>
      </c>
      <c r="C45" s="1">
        <v>3897</v>
      </c>
      <c r="D45" s="1">
        <v>3856</v>
      </c>
      <c r="E45" s="1">
        <v>3797</v>
      </c>
      <c r="F45" s="1">
        <v>3737</v>
      </c>
      <c r="G45" s="1">
        <v>3673</v>
      </c>
      <c r="H45" s="1">
        <v>3629</v>
      </c>
      <c r="I45" s="1">
        <v>3579</v>
      </c>
      <c r="J45" s="1">
        <v>3559</v>
      </c>
      <c r="K45" s="1">
        <v>3473</v>
      </c>
      <c r="L45" s="1">
        <v>3408</v>
      </c>
      <c r="M45" s="1">
        <v>3360</v>
      </c>
      <c r="N45" s="1">
        <v>3288</v>
      </c>
      <c r="O45" s="1">
        <v>3231</v>
      </c>
      <c r="P45" s="2">
        <f t="shared" si="13"/>
        <v>98.493219487694631</v>
      </c>
      <c r="Q45" s="2">
        <f t="shared" si="14"/>
        <v>98.35941443715295</v>
      </c>
      <c r="R45" s="2">
        <f t="shared" si="15"/>
        <v>98.117048346055981</v>
      </c>
      <c r="S45" s="2">
        <f t="shared" si="16"/>
        <v>98.012390294269494</v>
      </c>
      <c r="T45" s="2">
        <f t="shared" si="17"/>
        <v>97.929769392033535</v>
      </c>
      <c r="U45" s="2">
        <f t="shared" si="18"/>
        <v>97.764173542720258</v>
      </c>
      <c r="V45" s="2">
        <f t="shared" si="19"/>
        <v>97.527546358505774</v>
      </c>
      <c r="W45" s="2">
        <f t="shared" si="20"/>
        <v>97.123473541383987</v>
      </c>
      <c r="X45" s="2">
        <f t="shared" si="21"/>
        <v>96.817192600652874</v>
      </c>
      <c r="Y45" s="2">
        <f t="shared" si="22"/>
        <v>97.038278848840449</v>
      </c>
      <c r="Z45" s="2">
        <f t="shared" si="23"/>
        <v>96.763202725724014</v>
      </c>
      <c r="AA45" s="2">
        <f t="shared" si="24"/>
        <v>96.275071633237815</v>
      </c>
      <c r="AB45" s="2">
        <f t="shared" si="24"/>
        <v>95.943974321564056</v>
      </c>
      <c r="AC45" s="2">
        <f t="shared" si="24"/>
        <v>95.394154118689102</v>
      </c>
    </row>
    <row r="46" spans="1:29" x14ac:dyDescent="0.25">
      <c r="A46" s="28" t="s">
        <v>32</v>
      </c>
      <c r="B46" s="29">
        <v>57390</v>
      </c>
      <c r="C46" s="27">
        <v>57043</v>
      </c>
      <c r="D46" s="27">
        <v>56511</v>
      </c>
      <c r="E46" s="27">
        <v>55945</v>
      </c>
      <c r="F46" s="27">
        <v>55339</v>
      </c>
      <c r="G46" s="27">
        <v>54678</v>
      </c>
      <c r="H46" s="27">
        <v>54020</v>
      </c>
      <c r="I46" s="27">
        <v>53209</v>
      </c>
      <c r="J46" s="27">
        <v>52493</v>
      </c>
      <c r="K46" s="27">
        <v>51796</v>
      </c>
      <c r="L46" s="27">
        <v>51008</v>
      </c>
      <c r="M46" s="27">
        <v>50392</v>
      </c>
      <c r="N46" s="27">
        <v>49420</v>
      </c>
      <c r="O46" s="27">
        <v>48604</v>
      </c>
      <c r="P46" s="30">
        <f t="shared" si="13"/>
        <v>99.040485969695922</v>
      </c>
      <c r="Q46" s="30">
        <f t="shared" si="14"/>
        <v>98.881916516433236</v>
      </c>
      <c r="R46" s="30">
        <f t="shared" si="15"/>
        <v>98.72986477514938</v>
      </c>
      <c r="S46" s="30">
        <f t="shared" si="16"/>
        <v>98.508592759543603</v>
      </c>
      <c r="T46" s="30">
        <f t="shared" si="17"/>
        <v>98.298310744799906</v>
      </c>
      <c r="U46" s="30">
        <f t="shared" si="18"/>
        <v>98.198667408990502</v>
      </c>
      <c r="V46" s="30">
        <f t="shared" si="19"/>
        <v>98.118279569892479</v>
      </c>
      <c r="W46" s="30">
        <f t="shared" si="20"/>
        <v>97.978161194689449</v>
      </c>
      <c r="X46" s="30">
        <f t="shared" si="21"/>
        <v>97.885393551755655</v>
      </c>
      <c r="Y46" s="30">
        <f t="shared" si="22"/>
        <v>97.876039304610728</v>
      </c>
      <c r="Z46" s="30">
        <f t="shared" si="23"/>
        <v>97.763296597987534</v>
      </c>
      <c r="AA46" s="30">
        <f t="shared" si="24"/>
        <v>97.668378718868112</v>
      </c>
      <c r="AB46" s="30">
        <f t="shared" si="24"/>
        <v>97.3505367871565</v>
      </c>
      <c r="AC46" s="30">
        <f t="shared" si="24"/>
        <v>96.820717131474098</v>
      </c>
    </row>
    <row r="47" spans="1:29" x14ac:dyDescent="0.25">
      <c r="A47" s="11" t="s">
        <v>21</v>
      </c>
      <c r="B47" s="3">
        <v>7482</v>
      </c>
      <c r="C47" s="1">
        <v>7447</v>
      </c>
      <c r="D47" s="1">
        <v>7359</v>
      </c>
      <c r="E47" s="1">
        <v>7319</v>
      </c>
      <c r="F47" s="1">
        <v>7271</v>
      </c>
      <c r="G47" s="1">
        <v>7232</v>
      </c>
      <c r="H47" s="1">
        <v>7144</v>
      </c>
      <c r="I47" s="1">
        <v>7102</v>
      </c>
      <c r="J47" s="1">
        <v>6973</v>
      </c>
      <c r="K47" s="1">
        <v>6906</v>
      </c>
      <c r="L47" s="1">
        <v>6776</v>
      </c>
      <c r="M47" s="1">
        <v>6729</v>
      </c>
      <c r="N47" s="1">
        <v>6598</v>
      </c>
      <c r="O47" s="1">
        <v>6462</v>
      </c>
      <c r="P47" s="2">
        <f t="shared" si="13"/>
        <v>98.473282442748086</v>
      </c>
      <c r="Q47" s="2">
        <f t="shared" si="14"/>
        <v>98.284281377854029</v>
      </c>
      <c r="R47" s="2">
        <f t="shared" si="15"/>
        <v>98.172358591248667</v>
      </c>
      <c r="S47" s="2">
        <f t="shared" si="16"/>
        <v>98.162553648068666</v>
      </c>
      <c r="T47" s="2">
        <f t="shared" si="17"/>
        <v>98.005121984094885</v>
      </c>
      <c r="U47" s="2">
        <f t="shared" si="18"/>
        <v>97.861975642760484</v>
      </c>
      <c r="V47" s="2">
        <f t="shared" si="19"/>
        <v>97.702407002188181</v>
      </c>
      <c r="W47" s="2">
        <f t="shared" si="20"/>
        <v>97.742912193779247</v>
      </c>
      <c r="X47" s="2">
        <f t="shared" si="21"/>
        <v>97.592722183344989</v>
      </c>
      <c r="Y47" s="2">
        <f t="shared" si="22"/>
        <v>97.763306908267268</v>
      </c>
      <c r="Z47" s="2">
        <f t="shared" si="23"/>
        <v>97.763670466022219</v>
      </c>
      <c r="AA47" s="2">
        <f t="shared" si="24"/>
        <v>97.649107531562905</v>
      </c>
      <c r="AB47" s="2">
        <f t="shared" si="24"/>
        <v>97.560254325003697</v>
      </c>
      <c r="AC47" s="2">
        <f t="shared" si="24"/>
        <v>96.332737030411451</v>
      </c>
    </row>
    <row r="48" spans="1:29" x14ac:dyDescent="0.25">
      <c r="A48" s="11" t="s">
        <v>22</v>
      </c>
      <c r="B48" s="3">
        <v>3443</v>
      </c>
      <c r="C48" s="1">
        <v>3436</v>
      </c>
      <c r="D48" s="1">
        <v>3396</v>
      </c>
      <c r="E48" s="1">
        <v>3376</v>
      </c>
      <c r="F48" s="1">
        <v>3326</v>
      </c>
      <c r="G48" s="1">
        <v>3253</v>
      </c>
      <c r="H48" s="1">
        <v>3205</v>
      </c>
      <c r="I48" s="1">
        <v>3161</v>
      </c>
      <c r="J48" s="1">
        <v>3096</v>
      </c>
      <c r="K48" s="1">
        <v>3038</v>
      </c>
      <c r="L48" s="1">
        <v>2976</v>
      </c>
      <c r="M48" s="1">
        <v>2958</v>
      </c>
      <c r="N48" s="1">
        <v>2881</v>
      </c>
      <c r="O48" s="1">
        <v>2826</v>
      </c>
      <c r="P48" s="2">
        <f t="shared" si="13"/>
        <v>99.079136690647488</v>
      </c>
      <c r="Q48" s="2">
        <f t="shared" si="14"/>
        <v>98.70726802642919</v>
      </c>
      <c r="R48" s="2">
        <f t="shared" si="15"/>
        <v>98.606271777003485</v>
      </c>
      <c r="S48" s="2">
        <f t="shared" si="16"/>
        <v>98.540572095738469</v>
      </c>
      <c r="T48" s="2">
        <f t="shared" si="17"/>
        <v>98.577356253704806</v>
      </c>
      <c r="U48" s="2">
        <f t="shared" si="18"/>
        <v>98.486224644262791</v>
      </c>
      <c r="V48" s="2">
        <f t="shared" si="19"/>
        <v>97.475669099756686</v>
      </c>
      <c r="W48" s="2">
        <f t="shared" si="20"/>
        <v>97.112135176651307</v>
      </c>
      <c r="X48" s="2">
        <f t="shared" si="21"/>
        <v>96.871088861076345</v>
      </c>
      <c r="Y48" s="2">
        <f t="shared" si="22"/>
        <v>97.340595962832424</v>
      </c>
      <c r="Z48" s="2">
        <f t="shared" si="23"/>
        <v>97.477890599410415</v>
      </c>
      <c r="AA48" s="2">
        <f t="shared" si="24"/>
        <v>97.527200791295741</v>
      </c>
      <c r="AB48" s="2">
        <f t="shared" si="24"/>
        <v>97.199730094466943</v>
      </c>
      <c r="AC48" s="2">
        <f t="shared" si="24"/>
        <v>96.351858165700648</v>
      </c>
    </row>
    <row r="49" spans="1:29" x14ac:dyDescent="0.25">
      <c r="A49" s="11" t="s">
        <v>23</v>
      </c>
      <c r="B49" s="3">
        <v>1686</v>
      </c>
      <c r="C49" s="1">
        <v>1682</v>
      </c>
      <c r="D49" s="1">
        <v>1683</v>
      </c>
      <c r="E49" s="1">
        <v>1648</v>
      </c>
      <c r="F49" s="1">
        <v>1609</v>
      </c>
      <c r="G49" s="1">
        <v>1590</v>
      </c>
      <c r="H49" s="1">
        <v>1587</v>
      </c>
      <c r="I49" s="1">
        <v>1562</v>
      </c>
      <c r="J49" s="1">
        <v>1541</v>
      </c>
      <c r="K49" s="1">
        <v>1495</v>
      </c>
      <c r="L49" s="1">
        <v>1477</v>
      </c>
      <c r="M49" s="1">
        <v>1453</v>
      </c>
      <c r="N49" s="1">
        <v>1411</v>
      </c>
      <c r="O49" s="1">
        <v>1376</v>
      </c>
      <c r="P49" s="2">
        <f t="shared" si="13"/>
        <v>98.827667057444316</v>
      </c>
      <c r="Q49" s="2">
        <f t="shared" si="14"/>
        <v>98.941176470588232</v>
      </c>
      <c r="R49" s="2">
        <f t="shared" si="15"/>
        <v>98.767605633802816</v>
      </c>
      <c r="S49" s="2">
        <f t="shared" si="16"/>
        <v>98.741761533852596</v>
      </c>
      <c r="T49" s="2">
        <f t="shared" si="17"/>
        <v>98.893669330055317</v>
      </c>
      <c r="U49" s="2">
        <f t="shared" si="18"/>
        <v>98.880597014925371</v>
      </c>
      <c r="V49" s="2">
        <f t="shared" si="19"/>
        <v>98.510242085661076</v>
      </c>
      <c r="W49" s="2">
        <f t="shared" si="20"/>
        <v>98.548895899053619</v>
      </c>
      <c r="X49" s="2">
        <f t="shared" si="21"/>
        <v>98.340778557753666</v>
      </c>
      <c r="Y49" s="2">
        <f t="shared" si="22"/>
        <v>98.35526315789474</v>
      </c>
      <c r="Z49" s="2">
        <f t="shared" si="23"/>
        <v>98.270126413838994</v>
      </c>
      <c r="AA49" s="2">
        <f t="shared" si="24"/>
        <v>98.2420554428668</v>
      </c>
      <c r="AB49" s="2">
        <f t="shared" si="24"/>
        <v>97.918112421929209</v>
      </c>
      <c r="AC49" s="2">
        <f t="shared" si="24"/>
        <v>97.450424929178467</v>
      </c>
    </row>
    <row r="50" spans="1:29" x14ac:dyDescent="0.25">
      <c r="A50" s="11" t="s">
        <v>24</v>
      </c>
      <c r="B50" s="3">
        <v>2395</v>
      </c>
      <c r="C50" s="1">
        <v>2354</v>
      </c>
      <c r="D50" s="1">
        <v>2295</v>
      </c>
      <c r="E50" s="1">
        <v>2252</v>
      </c>
      <c r="F50" s="1">
        <v>2207</v>
      </c>
      <c r="G50" s="1">
        <v>2154</v>
      </c>
      <c r="H50" s="1">
        <v>2114</v>
      </c>
      <c r="I50" s="1">
        <v>2054</v>
      </c>
      <c r="J50" s="1">
        <v>2021</v>
      </c>
      <c r="K50" s="1">
        <v>1979</v>
      </c>
      <c r="L50" s="1">
        <v>1937</v>
      </c>
      <c r="M50" s="1">
        <v>1909</v>
      </c>
      <c r="N50" s="1">
        <v>1863</v>
      </c>
      <c r="O50" s="1">
        <v>1845</v>
      </c>
      <c r="P50" s="2">
        <f t="shared" si="13"/>
        <v>98.72217642209398</v>
      </c>
      <c r="Q50" s="2">
        <f t="shared" si="14"/>
        <v>98.493723849372387</v>
      </c>
      <c r="R50" s="2">
        <f t="shared" si="15"/>
        <v>98.582474226804123</v>
      </c>
      <c r="S50" s="2">
        <f t="shared" si="16"/>
        <v>98.426573426573427</v>
      </c>
      <c r="T50" s="2">
        <f t="shared" si="17"/>
        <v>98.3511586452763</v>
      </c>
      <c r="U50" s="2">
        <f t="shared" si="18"/>
        <v>98.31127339114559</v>
      </c>
      <c r="V50" s="2">
        <f t="shared" si="19"/>
        <v>98.417132216014906</v>
      </c>
      <c r="W50" s="2">
        <f t="shared" si="20"/>
        <v>98.089780324737347</v>
      </c>
      <c r="X50" s="2">
        <f t="shared" si="21"/>
        <v>98.202137998056358</v>
      </c>
      <c r="Y50" s="2">
        <f t="shared" si="22"/>
        <v>98.262164846077454</v>
      </c>
      <c r="Z50" s="2">
        <f t="shared" si="23"/>
        <v>98.225152129817445</v>
      </c>
      <c r="AA50" s="2">
        <f t="shared" si="24"/>
        <v>98.351365275631125</v>
      </c>
      <c r="AB50" s="2">
        <f t="shared" si="24"/>
        <v>98.363252375923977</v>
      </c>
      <c r="AC50" s="2">
        <f t="shared" si="24"/>
        <v>97.361477572559366</v>
      </c>
    </row>
    <row r="51" spans="1:29" x14ac:dyDescent="0.25">
      <c r="A51" s="28" t="s">
        <v>33</v>
      </c>
      <c r="B51" s="29">
        <v>15019</v>
      </c>
      <c r="C51" s="27">
        <v>14932</v>
      </c>
      <c r="D51" s="27">
        <v>14745</v>
      </c>
      <c r="E51" s="27">
        <v>14607</v>
      </c>
      <c r="F51" s="27">
        <v>14423</v>
      </c>
      <c r="G51" s="27">
        <v>14239</v>
      </c>
      <c r="H51" s="27">
        <v>14060</v>
      </c>
      <c r="I51" s="27">
        <v>13890</v>
      </c>
      <c r="J51" s="27">
        <v>13642</v>
      </c>
      <c r="K51" s="27">
        <v>13429</v>
      </c>
      <c r="L51" s="27">
        <v>13179</v>
      </c>
      <c r="M51" s="27">
        <v>13061</v>
      </c>
      <c r="N51" s="27">
        <v>12766</v>
      </c>
      <c r="O51" s="27">
        <v>12515</v>
      </c>
      <c r="P51" s="30">
        <f t="shared" si="13"/>
        <v>98.776718184807635</v>
      </c>
      <c r="Q51" s="30">
        <f t="shared" si="14"/>
        <v>98.5740691840507</v>
      </c>
      <c r="R51" s="30">
        <f t="shared" si="15"/>
        <v>98.483836494790282</v>
      </c>
      <c r="S51" s="30">
        <f t="shared" si="16"/>
        <v>98.436552328324012</v>
      </c>
      <c r="T51" s="30">
        <f t="shared" si="17"/>
        <v>98.356519367157674</v>
      </c>
      <c r="U51" s="30">
        <f t="shared" si="18"/>
        <v>98.254209218879382</v>
      </c>
      <c r="V51" s="30">
        <f t="shared" si="19"/>
        <v>97.917682289853062</v>
      </c>
      <c r="W51" s="30">
        <f t="shared" si="20"/>
        <v>97.816901408450704</v>
      </c>
      <c r="X51" s="30">
        <f t="shared" si="21"/>
        <v>97.680080194758702</v>
      </c>
      <c r="Y51" s="30">
        <f t="shared" si="22"/>
        <v>97.886143304905602</v>
      </c>
      <c r="Z51" s="30">
        <f t="shared" si="23"/>
        <v>97.919607697451511</v>
      </c>
      <c r="AA51" s="30">
        <f t="shared" si="24"/>
        <v>97.879196642685855</v>
      </c>
      <c r="AB51" s="30">
        <f t="shared" si="24"/>
        <v>97.733884550604813</v>
      </c>
      <c r="AC51" s="30">
        <f t="shared" si="24"/>
        <v>96.655854185974661</v>
      </c>
    </row>
    <row r="52" spans="1:29" x14ac:dyDescent="0.25">
      <c r="A52" s="11" t="s">
        <v>25</v>
      </c>
      <c r="B52" s="3">
        <v>3351</v>
      </c>
      <c r="C52" s="1">
        <v>3351</v>
      </c>
      <c r="D52" s="1">
        <v>3268</v>
      </c>
      <c r="E52" s="1">
        <v>3212</v>
      </c>
      <c r="F52" s="1">
        <v>3156</v>
      </c>
      <c r="G52" s="1">
        <v>3125</v>
      </c>
      <c r="H52" s="1">
        <v>3091</v>
      </c>
      <c r="I52" s="1">
        <v>2987</v>
      </c>
      <c r="J52" s="1">
        <v>2926</v>
      </c>
      <c r="K52" s="1">
        <v>2840</v>
      </c>
      <c r="L52" s="1">
        <v>2758</v>
      </c>
      <c r="M52" s="1">
        <v>2725</v>
      </c>
      <c r="N52" s="1">
        <v>2635</v>
      </c>
      <c r="O52" s="1">
        <v>2575</v>
      </c>
      <c r="P52" s="2">
        <f t="shared" si="13"/>
        <v>99.230085875037005</v>
      </c>
      <c r="Q52" s="2">
        <f t="shared" si="14"/>
        <v>98.995568685376668</v>
      </c>
      <c r="R52" s="2">
        <f t="shared" si="15"/>
        <v>98.582202111613881</v>
      </c>
      <c r="S52" s="2">
        <f t="shared" si="16"/>
        <v>98.497393437595832</v>
      </c>
      <c r="T52" s="2">
        <f t="shared" si="17"/>
        <v>98.195395146235214</v>
      </c>
      <c r="U52" s="2">
        <f t="shared" si="18"/>
        <v>97.839699436443325</v>
      </c>
      <c r="V52" s="2">
        <f t="shared" si="19"/>
        <v>98.002536461636012</v>
      </c>
      <c r="W52" s="2">
        <f t="shared" si="20"/>
        <v>97.998687664041995</v>
      </c>
      <c r="X52" s="2">
        <f t="shared" si="21"/>
        <v>97.859531772575252</v>
      </c>
      <c r="Y52" s="2">
        <f t="shared" si="22"/>
        <v>98.167991704113376</v>
      </c>
      <c r="Z52" s="2">
        <f t="shared" si="23"/>
        <v>98.254364089775564</v>
      </c>
      <c r="AA52" s="2">
        <f t="shared" si="24"/>
        <v>98.092152627789773</v>
      </c>
      <c r="AB52" s="2">
        <f t="shared" si="24"/>
        <v>97.991818519895872</v>
      </c>
      <c r="AC52" s="2">
        <f t="shared" si="24"/>
        <v>97.983257229832574</v>
      </c>
    </row>
    <row r="53" spans="1:29" x14ac:dyDescent="0.25">
      <c r="A53" s="11" t="s">
        <v>26</v>
      </c>
      <c r="B53" s="3">
        <v>1865</v>
      </c>
      <c r="C53" s="1">
        <v>1842</v>
      </c>
      <c r="D53" s="1">
        <v>1802</v>
      </c>
      <c r="E53" s="1">
        <v>1773</v>
      </c>
      <c r="F53" s="1">
        <v>1756</v>
      </c>
      <c r="G53" s="1">
        <v>1723</v>
      </c>
      <c r="H53" s="1">
        <v>1707</v>
      </c>
      <c r="I53" s="1">
        <v>1679</v>
      </c>
      <c r="J53" s="1">
        <v>1632</v>
      </c>
      <c r="K53" s="1">
        <v>1584</v>
      </c>
      <c r="L53" s="1">
        <v>1543</v>
      </c>
      <c r="M53" s="1">
        <v>1496</v>
      </c>
      <c r="N53" s="1">
        <v>1459</v>
      </c>
      <c r="O53" s="1">
        <v>1402</v>
      </c>
      <c r="P53" s="2">
        <f t="shared" si="13"/>
        <v>99.626068376068375</v>
      </c>
      <c r="Q53" s="2">
        <f t="shared" si="14"/>
        <v>99.675324675324674</v>
      </c>
      <c r="R53" s="2">
        <f t="shared" si="15"/>
        <v>99.39327082184225</v>
      </c>
      <c r="S53" s="2">
        <f t="shared" si="16"/>
        <v>99.383408071748875</v>
      </c>
      <c r="T53" s="2">
        <f t="shared" si="17"/>
        <v>99.321266968325801</v>
      </c>
      <c r="U53" s="2">
        <f t="shared" si="18"/>
        <v>99.194012665515245</v>
      </c>
      <c r="V53" s="2">
        <f t="shared" si="19"/>
        <v>99.071387115496222</v>
      </c>
      <c r="W53" s="2">
        <f t="shared" si="20"/>
        <v>98.881036513545354</v>
      </c>
      <c r="X53" s="2">
        <f t="shared" si="21"/>
        <v>98.849182313749239</v>
      </c>
      <c r="Y53" s="2">
        <f t="shared" si="22"/>
        <v>98.876404494382015</v>
      </c>
      <c r="Z53" s="2">
        <f t="shared" si="23"/>
        <v>98.846893017296594</v>
      </c>
      <c r="AA53" s="2">
        <f t="shared" si="24"/>
        <v>98.876404494382015</v>
      </c>
      <c r="AB53" s="2">
        <f t="shared" si="24"/>
        <v>98.781313473256603</v>
      </c>
      <c r="AC53" s="2">
        <f t="shared" si="24"/>
        <v>98.455056179775283</v>
      </c>
    </row>
    <row r="54" spans="1:29" x14ac:dyDescent="0.25">
      <c r="A54" s="11" t="s">
        <v>27</v>
      </c>
      <c r="B54" s="3">
        <v>2837</v>
      </c>
      <c r="C54" s="1">
        <v>2791</v>
      </c>
      <c r="D54" s="1">
        <v>2764</v>
      </c>
      <c r="E54" s="1">
        <v>2765</v>
      </c>
      <c r="F54" s="1">
        <v>2710</v>
      </c>
      <c r="G54" s="1">
        <v>2680</v>
      </c>
      <c r="H54" s="1">
        <v>2601</v>
      </c>
      <c r="I54" s="1">
        <v>2556</v>
      </c>
      <c r="J54" s="1">
        <v>2505</v>
      </c>
      <c r="K54" s="1">
        <v>2430</v>
      </c>
      <c r="L54" s="1">
        <v>2383</v>
      </c>
      <c r="M54" s="1">
        <v>2364</v>
      </c>
      <c r="N54" s="1">
        <v>2338</v>
      </c>
      <c r="O54" s="1">
        <v>2254</v>
      </c>
      <c r="P54" s="2">
        <f t="shared" si="13"/>
        <v>99.057262569832403</v>
      </c>
      <c r="Q54" s="2">
        <f t="shared" si="14"/>
        <v>98.971631205673759</v>
      </c>
      <c r="R54" s="2">
        <f t="shared" si="15"/>
        <v>98.890876565295173</v>
      </c>
      <c r="S54" s="2">
        <f t="shared" si="16"/>
        <v>98.679514632405429</v>
      </c>
      <c r="T54" s="2">
        <f t="shared" si="17"/>
        <v>98.545454545454547</v>
      </c>
      <c r="U54" s="2">
        <f t="shared" si="18"/>
        <v>98.565649135711666</v>
      </c>
      <c r="V54" s="2">
        <f t="shared" si="19"/>
        <v>98.410896708286032</v>
      </c>
      <c r="W54" s="2">
        <f t="shared" si="20"/>
        <v>98.421255294570656</v>
      </c>
      <c r="X54" s="2">
        <f t="shared" si="21"/>
        <v>98.19678557428459</v>
      </c>
      <c r="Y54" s="2">
        <f t="shared" si="22"/>
        <v>98.102543399273316</v>
      </c>
      <c r="Z54" s="2">
        <f t="shared" si="23"/>
        <v>97.944923962186607</v>
      </c>
      <c r="AA54" s="2">
        <f t="shared" si="24"/>
        <v>97.685950413223139</v>
      </c>
      <c r="AB54" s="2">
        <f t="shared" si="24"/>
        <v>97.660818713450297</v>
      </c>
      <c r="AC54" s="2">
        <f t="shared" si="24"/>
        <v>97.449200172935576</v>
      </c>
    </row>
    <row r="55" spans="1:29" x14ac:dyDescent="0.25">
      <c r="A55" s="28" t="s">
        <v>34</v>
      </c>
      <c r="B55" s="29">
        <v>8058</v>
      </c>
      <c r="C55" s="27">
        <v>7989</v>
      </c>
      <c r="D55" s="27">
        <v>7839</v>
      </c>
      <c r="E55" s="27">
        <v>7754</v>
      </c>
      <c r="F55" s="27">
        <v>7626</v>
      </c>
      <c r="G55" s="27">
        <v>7532</v>
      </c>
      <c r="H55" s="27">
        <v>7403</v>
      </c>
      <c r="I55" s="27">
        <v>7227</v>
      </c>
      <c r="J55" s="27">
        <v>7069</v>
      </c>
      <c r="K55" s="27">
        <v>6858</v>
      </c>
      <c r="L55" s="27">
        <v>6689</v>
      </c>
      <c r="M55" s="27">
        <v>6592</v>
      </c>
      <c r="N55" s="27">
        <v>6440</v>
      </c>
      <c r="O55" s="27">
        <v>6239</v>
      </c>
      <c r="P55" s="30">
        <f t="shared" si="13"/>
        <v>99.322075681005799</v>
      </c>
      <c r="Q55" s="30">
        <f t="shared" si="14"/>
        <v>99.205265118589352</v>
      </c>
      <c r="R55" s="30">
        <f t="shared" si="15"/>
        <v>98.939795531995458</v>
      </c>
      <c r="S55" s="30">
        <f t="shared" si="16"/>
        <v>98.814833694405507</v>
      </c>
      <c r="T55" s="30">
        <f t="shared" si="17"/>
        <v>98.629073978272118</v>
      </c>
      <c r="U55" s="30">
        <f t="shared" si="18"/>
        <v>98.457516339869272</v>
      </c>
      <c r="V55" s="30">
        <f t="shared" si="19"/>
        <v>98.444148936170222</v>
      </c>
      <c r="W55" s="30">
        <f t="shared" si="20"/>
        <v>98.420264197194612</v>
      </c>
      <c r="X55" s="30">
        <f t="shared" si="21"/>
        <v>98.289766407119018</v>
      </c>
      <c r="Y55" s="30">
        <f t="shared" si="22"/>
        <v>98.36488812392426</v>
      </c>
      <c r="Z55" s="30">
        <f t="shared" si="23"/>
        <v>98.353183355388921</v>
      </c>
      <c r="AA55" s="30">
        <f t="shared" si="24"/>
        <v>98.226791834301892</v>
      </c>
      <c r="AB55" s="30">
        <f t="shared" si="24"/>
        <v>98.170731707317074</v>
      </c>
      <c r="AC55" s="30">
        <f t="shared" si="24"/>
        <v>98.020424194815391</v>
      </c>
    </row>
    <row r="56" spans="1:29" x14ac:dyDescent="0.25">
      <c r="A56" s="11" t="s">
        <v>28</v>
      </c>
      <c r="B56" s="3">
        <v>22321</v>
      </c>
      <c r="C56" s="1">
        <v>22082</v>
      </c>
      <c r="D56" s="1">
        <v>21769</v>
      </c>
      <c r="E56" s="1">
        <v>21502</v>
      </c>
      <c r="F56" s="1">
        <v>21247</v>
      </c>
      <c r="G56" s="1">
        <v>21017</v>
      </c>
      <c r="H56" s="1">
        <v>20810</v>
      </c>
      <c r="I56" s="1">
        <v>20480</v>
      </c>
      <c r="J56" s="1">
        <v>20169</v>
      </c>
      <c r="K56" s="1">
        <v>19874</v>
      </c>
      <c r="L56" s="1">
        <v>19620</v>
      </c>
      <c r="M56" s="1">
        <v>19296</v>
      </c>
      <c r="N56" s="1">
        <v>19073</v>
      </c>
      <c r="O56" s="1">
        <v>18770</v>
      </c>
      <c r="P56" s="2">
        <f t="shared" si="13"/>
        <v>97.997980418843568</v>
      </c>
      <c r="Q56" s="2">
        <f t="shared" si="14"/>
        <v>97.682031319118821</v>
      </c>
      <c r="R56" s="2">
        <f t="shared" si="15"/>
        <v>97.444046553267682</v>
      </c>
      <c r="S56" s="2">
        <f t="shared" si="16"/>
        <v>97.263310263717372</v>
      </c>
      <c r="T56" s="2">
        <f t="shared" si="17"/>
        <v>97.195791399817026</v>
      </c>
      <c r="U56" s="2">
        <f t="shared" si="18"/>
        <v>97.130048987891669</v>
      </c>
      <c r="V56" s="2">
        <f t="shared" si="19"/>
        <v>96.934972983044531</v>
      </c>
      <c r="W56" s="2">
        <f t="shared" si="20"/>
        <v>96.809264949184595</v>
      </c>
      <c r="X56" s="2">
        <f t="shared" si="21"/>
        <v>96.831340918911138</v>
      </c>
      <c r="Y56" s="2">
        <f t="shared" si="22"/>
        <v>97.107397635102117</v>
      </c>
      <c r="Z56" s="2">
        <f t="shared" si="23"/>
        <v>96.755104053654208</v>
      </c>
      <c r="AA56" s="2">
        <f t="shared" si="24"/>
        <v>96.610424072497864</v>
      </c>
      <c r="AB56" s="2">
        <f t="shared" si="24"/>
        <v>96.52816438078851</v>
      </c>
      <c r="AC56" s="2">
        <f t="shared" si="24"/>
        <v>95.148780858721551</v>
      </c>
    </row>
    <row r="57" spans="1:29" x14ac:dyDescent="0.25">
      <c r="A57" s="11" t="s">
        <v>29</v>
      </c>
      <c r="B57" s="3">
        <v>5317</v>
      </c>
      <c r="C57" s="1">
        <v>5261</v>
      </c>
      <c r="D57" s="1">
        <v>5201</v>
      </c>
      <c r="E57" s="1">
        <v>5114</v>
      </c>
      <c r="F57" s="1">
        <v>5071</v>
      </c>
      <c r="G57" s="1">
        <v>5005</v>
      </c>
      <c r="H57" s="1">
        <v>4917</v>
      </c>
      <c r="I57" s="1">
        <v>4786</v>
      </c>
      <c r="J57" s="1">
        <v>4673</v>
      </c>
      <c r="K57" s="1">
        <v>4614</v>
      </c>
      <c r="L57" s="1">
        <v>4519</v>
      </c>
      <c r="M57" s="1">
        <v>4451</v>
      </c>
      <c r="N57" s="1">
        <v>4353</v>
      </c>
      <c r="O57" s="1">
        <v>4328</v>
      </c>
      <c r="P57" s="2">
        <f t="shared" si="13"/>
        <v>98.572487949573599</v>
      </c>
      <c r="Q57" s="2">
        <f t="shared" si="14"/>
        <v>98.48371396480718</v>
      </c>
      <c r="R57" s="2">
        <f t="shared" si="15"/>
        <v>98.298998298998299</v>
      </c>
      <c r="S57" s="2">
        <f t="shared" si="16"/>
        <v>98.100901592173415</v>
      </c>
      <c r="T57" s="2">
        <f t="shared" si="17"/>
        <v>97.933565083043646</v>
      </c>
      <c r="U57" s="2">
        <f t="shared" si="18"/>
        <v>97.945205479452056</v>
      </c>
      <c r="V57" s="2">
        <f t="shared" si="19"/>
        <v>97.57888469934511</v>
      </c>
      <c r="W57" s="2">
        <f t="shared" si="20"/>
        <v>97.335773845840961</v>
      </c>
      <c r="X57" s="2">
        <f t="shared" si="21"/>
        <v>97.111388196176236</v>
      </c>
      <c r="Y57" s="2">
        <f t="shared" si="22"/>
        <v>96.790434235368167</v>
      </c>
      <c r="Z57" s="2">
        <f t="shared" si="23"/>
        <v>96.374493495414811</v>
      </c>
      <c r="AA57" s="2">
        <f t="shared" si="24"/>
        <v>96.258650519031136</v>
      </c>
      <c r="AB57" s="2">
        <f t="shared" si="24"/>
        <v>95.881057268722472</v>
      </c>
      <c r="AC57" s="2">
        <f t="shared" si="24"/>
        <v>94.291938997821362</v>
      </c>
    </row>
    <row r="58" spans="1:29" x14ac:dyDescent="0.25">
      <c r="A58" s="11" t="s">
        <v>30</v>
      </c>
      <c r="B58" s="3">
        <v>10412</v>
      </c>
      <c r="C58" s="1">
        <v>10259</v>
      </c>
      <c r="D58" s="1">
        <v>10121</v>
      </c>
      <c r="E58" s="1">
        <v>10020</v>
      </c>
      <c r="F58" s="1">
        <v>9858</v>
      </c>
      <c r="G58" s="1">
        <v>9794</v>
      </c>
      <c r="H58" s="1">
        <v>9705</v>
      </c>
      <c r="I58" s="1">
        <v>9618</v>
      </c>
      <c r="J58" s="1">
        <v>9475</v>
      </c>
      <c r="K58" s="1">
        <v>9254</v>
      </c>
      <c r="L58" s="1">
        <v>9209</v>
      </c>
      <c r="M58" s="1">
        <v>9083</v>
      </c>
      <c r="N58" s="1">
        <v>8969</v>
      </c>
      <c r="O58" s="1">
        <v>8806</v>
      </c>
      <c r="P58" s="2">
        <f t="shared" si="13"/>
        <v>98.635846911708981</v>
      </c>
      <c r="Q58" s="2">
        <f t="shared" si="14"/>
        <v>98.596828447861611</v>
      </c>
      <c r="R58" s="2">
        <f t="shared" si="15"/>
        <v>98.510803971189404</v>
      </c>
      <c r="S58" s="2">
        <f t="shared" si="16"/>
        <v>98.525073746312685</v>
      </c>
      <c r="T58" s="2">
        <f t="shared" si="17"/>
        <v>98.432351472790813</v>
      </c>
      <c r="U58" s="2">
        <f t="shared" si="18"/>
        <v>98.40249171104189</v>
      </c>
      <c r="V58" s="2">
        <f t="shared" si="19"/>
        <v>98.378104409528632</v>
      </c>
      <c r="W58" s="2">
        <f t="shared" si="20"/>
        <v>98.323451236965852</v>
      </c>
      <c r="X58" s="2">
        <f t="shared" si="21"/>
        <v>98.186528497409327</v>
      </c>
      <c r="Y58" s="2">
        <f t="shared" si="22"/>
        <v>97.884493336154009</v>
      </c>
      <c r="Z58" s="2">
        <f t="shared" si="23"/>
        <v>97.947245266964472</v>
      </c>
      <c r="AA58" s="2">
        <f t="shared" si="24"/>
        <v>97.877155172413794</v>
      </c>
      <c r="AB58" s="2">
        <f t="shared" si="24"/>
        <v>97.733464095020167</v>
      </c>
      <c r="AC58" s="2">
        <f t="shared" si="24"/>
        <v>97.314620400044205</v>
      </c>
    </row>
    <row r="59" spans="1:29" x14ac:dyDescent="0.25">
      <c r="A59" s="28" t="s">
        <v>35</v>
      </c>
      <c r="B59" s="29">
        <v>38056</v>
      </c>
      <c r="C59" s="27">
        <v>37608</v>
      </c>
      <c r="D59" s="27">
        <v>37098</v>
      </c>
      <c r="E59" s="27">
        <v>36644</v>
      </c>
      <c r="F59" s="27">
        <v>36184</v>
      </c>
      <c r="G59" s="27">
        <v>35825</v>
      </c>
      <c r="H59" s="27">
        <v>35432</v>
      </c>
      <c r="I59" s="27">
        <v>34884</v>
      </c>
      <c r="J59" s="27">
        <v>34318</v>
      </c>
      <c r="K59" s="27">
        <v>33742</v>
      </c>
      <c r="L59" s="27">
        <v>33348</v>
      </c>
      <c r="M59" s="27">
        <v>32830</v>
      </c>
      <c r="N59" s="27">
        <v>32395</v>
      </c>
      <c r="O59" s="27">
        <v>31904</v>
      </c>
      <c r="P59" s="30">
        <f t="shared" si="13"/>
        <v>98.267358690319412</v>
      </c>
      <c r="Q59" s="30">
        <f t="shared" si="14"/>
        <v>98.057518316689695</v>
      </c>
      <c r="R59" s="30">
        <f t="shared" si="15"/>
        <v>97.870993272655326</v>
      </c>
      <c r="S59" s="30">
        <f t="shared" si="16"/>
        <v>97.743398239530549</v>
      </c>
      <c r="T59" s="30">
        <f t="shared" si="17"/>
        <v>97.654710819636733</v>
      </c>
      <c r="U59" s="30">
        <f t="shared" si="18"/>
        <v>97.613144056020275</v>
      </c>
      <c r="V59" s="30">
        <f t="shared" si="19"/>
        <v>97.41559441328495</v>
      </c>
      <c r="W59" s="30">
        <f t="shared" si="20"/>
        <v>97.294583588999828</v>
      </c>
      <c r="X59" s="30">
        <f t="shared" si="21"/>
        <v>97.242923124876029</v>
      </c>
      <c r="Y59" s="30">
        <f t="shared" si="22"/>
        <v>97.275636405569813</v>
      </c>
      <c r="Z59" s="30">
        <f t="shared" si="23"/>
        <v>97.029299659576935</v>
      </c>
      <c r="AA59" s="2">
        <f t="shared" si="24"/>
        <v>96.909407562653129</v>
      </c>
      <c r="AB59" s="2">
        <f t="shared" si="24"/>
        <v>96.770820886605321</v>
      </c>
      <c r="AC59" s="2">
        <f t="shared" si="24"/>
        <v>95.618294071809629</v>
      </c>
    </row>
    <row r="60" spans="1:29" x14ac:dyDescent="0.25">
      <c r="A60" s="31" t="s">
        <v>36</v>
      </c>
      <c r="B60" s="32">
        <v>249187</v>
      </c>
      <c r="C60" s="33">
        <v>248835</v>
      </c>
      <c r="D60" s="33">
        <v>248337</v>
      </c>
      <c r="E60" s="33">
        <v>248030</v>
      </c>
      <c r="F60" s="33">
        <v>247475</v>
      </c>
      <c r="G60" s="33">
        <v>246778</v>
      </c>
      <c r="H60" s="33">
        <v>245862</v>
      </c>
      <c r="I60" s="33">
        <v>244335</v>
      </c>
      <c r="J60" s="33">
        <v>242891</v>
      </c>
      <c r="K60" s="33">
        <v>241344</v>
      </c>
      <c r="L60" s="33">
        <v>240273</v>
      </c>
      <c r="M60" s="33">
        <v>239832</v>
      </c>
      <c r="N60" s="85">
        <v>238499</v>
      </c>
      <c r="O60" s="33">
        <v>237061</v>
      </c>
      <c r="P60" s="34">
        <f t="shared" si="13"/>
        <v>98.361865815100046</v>
      </c>
      <c r="Q60" s="34">
        <f t="shared" si="14"/>
        <v>98.170606615326349</v>
      </c>
      <c r="R60" s="34">
        <f t="shared" si="15"/>
        <v>97.954039854214983</v>
      </c>
      <c r="S60" s="34">
        <f t="shared" si="16"/>
        <v>97.787047148945561</v>
      </c>
      <c r="T60" s="34">
        <f t="shared" si="17"/>
        <v>97.590551491610313</v>
      </c>
      <c r="U60" s="34">
        <f t="shared" si="18"/>
        <v>97.448655222931706</v>
      </c>
      <c r="V60" s="34">
        <f t="shared" si="19"/>
        <v>97.249767616636674</v>
      </c>
      <c r="W60" s="34">
        <f t="shared" si="20"/>
        <v>97.124060897563297</v>
      </c>
      <c r="X60" s="34">
        <f t="shared" si="21"/>
        <v>96.995774996605618</v>
      </c>
      <c r="Y60" s="34">
        <f t="shared" si="22"/>
        <v>96.924133444175382</v>
      </c>
      <c r="Z60" s="34">
        <f t="shared" si="23"/>
        <v>96.780859162588357</v>
      </c>
      <c r="AA60" s="34">
        <f t="shared" si="24"/>
        <v>96.565108329340518</v>
      </c>
      <c r="AB60" s="34">
        <f t="shared" si="24"/>
        <v>96.289702005337347</v>
      </c>
      <c r="AC60" s="34">
        <f t="shared" si="24"/>
        <v>95.515935372093963</v>
      </c>
    </row>
    <row r="61" spans="1:29" x14ac:dyDescent="0.25">
      <c r="A61" s="8"/>
      <c r="B61" s="6"/>
      <c r="C61" s="6"/>
      <c r="D61" s="6"/>
      <c r="E61" s="6"/>
      <c r="F61" s="6"/>
      <c r="G61" s="6"/>
      <c r="H61" s="6"/>
      <c r="I61" s="6"/>
      <c r="J61" s="6"/>
      <c r="K61" s="6"/>
      <c r="L61" s="6"/>
      <c r="M61" s="6"/>
    </row>
    <row r="62" spans="1:29" ht="15.75" x14ac:dyDescent="0.25">
      <c r="A62" s="9" t="s">
        <v>39</v>
      </c>
      <c r="B62" s="6"/>
      <c r="C62" s="6"/>
      <c r="D62" s="6"/>
      <c r="E62" s="6"/>
      <c r="F62" s="6"/>
      <c r="G62" s="6"/>
      <c r="H62" s="6"/>
      <c r="I62" s="6"/>
      <c r="J62" s="6"/>
      <c r="K62" s="6"/>
      <c r="L62" s="6"/>
      <c r="M62" s="6"/>
    </row>
    <row r="63" spans="1:29" ht="15.75" customHeight="1" x14ac:dyDescent="0.25">
      <c r="A63" s="23" t="s">
        <v>40</v>
      </c>
      <c r="B63" s="24" t="s">
        <v>0</v>
      </c>
      <c r="C63" s="19" t="s">
        <v>1</v>
      </c>
      <c r="D63" s="19" t="s">
        <v>2</v>
      </c>
      <c r="E63" s="19" t="s">
        <v>3</v>
      </c>
      <c r="F63" s="19" t="s">
        <v>4</v>
      </c>
      <c r="G63" s="19" t="s">
        <v>5</v>
      </c>
      <c r="H63" s="19" t="s">
        <v>6</v>
      </c>
      <c r="I63" s="19" t="s">
        <v>7</v>
      </c>
      <c r="J63" s="19" t="s">
        <v>8</v>
      </c>
      <c r="K63" s="19" t="s">
        <v>9</v>
      </c>
      <c r="L63" s="19" t="s">
        <v>10</v>
      </c>
      <c r="M63" s="25" t="s">
        <v>11</v>
      </c>
      <c r="N63" s="19" t="s">
        <v>108</v>
      </c>
      <c r="O63" s="80" t="s">
        <v>114</v>
      </c>
      <c r="Q63" s="7"/>
      <c r="R63" s="7"/>
      <c r="S63" s="7"/>
      <c r="T63" s="7"/>
      <c r="U63" s="7"/>
      <c r="V63" s="7"/>
      <c r="W63" s="7"/>
      <c r="X63" s="7"/>
      <c r="Y63" s="7"/>
      <c r="Z63" s="7"/>
      <c r="AA63" s="7"/>
      <c r="AB63" s="7"/>
    </row>
    <row r="64" spans="1:29" x14ac:dyDescent="0.25">
      <c r="A64" s="12" t="s">
        <v>12</v>
      </c>
      <c r="B64" s="1">
        <v>112336</v>
      </c>
      <c r="C64" s="1">
        <v>112919</v>
      </c>
      <c r="D64" s="1">
        <v>114055</v>
      </c>
      <c r="E64" s="1">
        <v>115108</v>
      </c>
      <c r="F64" s="1">
        <v>116171</v>
      </c>
      <c r="G64" s="1">
        <v>116921</v>
      </c>
      <c r="H64" s="1">
        <v>117740</v>
      </c>
      <c r="I64" s="1">
        <v>118209</v>
      </c>
      <c r="J64" s="1">
        <v>118664</v>
      </c>
      <c r="K64" s="1">
        <v>119282</v>
      </c>
      <c r="L64" s="1">
        <v>120210</v>
      </c>
      <c r="M64" s="1">
        <v>121543</v>
      </c>
      <c r="N64" s="1">
        <v>122594</v>
      </c>
      <c r="O64" s="78">
        <v>124021</v>
      </c>
      <c r="Q64" s="6"/>
      <c r="R64" s="6"/>
      <c r="S64" s="6"/>
      <c r="T64" s="6"/>
      <c r="U64" s="6"/>
      <c r="V64" s="6"/>
      <c r="W64" s="6"/>
      <c r="X64" s="6"/>
      <c r="Y64" s="6"/>
      <c r="Z64" s="6"/>
      <c r="AA64" s="6"/>
      <c r="AB64" s="6"/>
    </row>
    <row r="65" spans="1:28" x14ac:dyDescent="0.25">
      <c r="A65" s="12" t="s">
        <v>13</v>
      </c>
      <c r="B65" s="1">
        <v>21010</v>
      </c>
      <c r="C65" s="1">
        <v>21311</v>
      </c>
      <c r="D65" s="1">
        <v>21431</v>
      </c>
      <c r="E65" s="1">
        <v>21567</v>
      </c>
      <c r="F65" s="1">
        <v>21668</v>
      </c>
      <c r="G65" s="1">
        <v>21794</v>
      </c>
      <c r="H65" s="1">
        <v>21768</v>
      </c>
      <c r="I65" s="1">
        <v>21657</v>
      </c>
      <c r="J65" s="1">
        <v>21674</v>
      </c>
      <c r="K65" s="1">
        <v>21423</v>
      </c>
      <c r="L65" s="1">
        <v>21251</v>
      </c>
      <c r="M65" s="1">
        <v>21293</v>
      </c>
      <c r="N65" s="1">
        <v>21232</v>
      </c>
      <c r="O65" s="78">
        <v>21290</v>
      </c>
      <c r="Q65" s="6"/>
      <c r="R65" s="6"/>
      <c r="S65" s="6"/>
      <c r="T65" s="6"/>
      <c r="U65" s="6"/>
      <c r="V65" s="6"/>
      <c r="W65" s="6"/>
      <c r="X65" s="6"/>
      <c r="Y65" s="6"/>
      <c r="Z65" s="6"/>
      <c r="AA65" s="6"/>
      <c r="AB65" s="6"/>
    </row>
    <row r="66" spans="1:28" x14ac:dyDescent="0.25">
      <c r="A66" s="26" t="s">
        <v>31</v>
      </c>
      <c r="B66" s="27">
        <f>SUM(B64:B65)</f>
        <v>133346</v>
      </c>
      <c r="C66" s="27">
        <f t="shared" ref="C66:M66" si="25">SUM(C64:C65)</f>
        <v>134230</v>
      </c>
      <c r="D66" s="27">
        <f t="shared" si="25"/>
        <v>135486</v>
      </c>
      <c r="E66" s="27">
        <f t="shared" si="25"/>
        <v>136675</v>
      </c>
      <c r="F66" s="27">
        <f t="shared" si="25"/>
        <v>137839</v>
      </c>
      <c r="G66" s="27">
        <f t="shared" si="25"/>
        <v>138715</v>
      </c>
      <c r="H66" s="27">
        <f t="shared" si="25"/>
        <v>139508</v>
      </c>
      <c r="I66" s="27">
        <f t="shared" si="25"/>
        <v>139866</v>
      </c>
      <c r="J66" s="27">
        <f t="shared" si="25"/>
        <v>140338</v>
      </c>
      <c r="K66" s="27">
        <f t="shared" si="25"/>
        <v>140705</v>
      </c>
      <c r="L66" s="27">
        <f t="shared" si="25"/>
        <v>141461</v>
      </c>
      <c r="M66" s="27">
        <f t="shared" si="25"/>
        <v>142836</v>
      </c>
      <c r="N66" s="27">
        <v>143826</v>
      </c>
      <c r="O66" s="79">
        <v>145311</v>
      </c>
      <c r="Q66" s="6"/>
      <c r="R66" s="6"/>
      <c r="S66" s="6"/>
      <c r="T66" s="6"/>
      <c r="U66" s="6"/>
      <c r="V66" s="6"/>
      <c r="W66" s="6"/>
      <c r="X66" s="6"/>
      <c r="Y66" s="6"/>
      <c r="Z66" s="6"/>
      <c r="AA66" s="6"/>
      <c r="AB66" s="6"/>
    </row>
    <row r="67" spans="1:28" x14ac:dyDescent="0.25">
      <c r="A67" s="12" t="s">
        <v>14</v>
      </c>
      <c r="B67" s="1">
        <v>22095</v>
      </c>
      <c r="C67" s="1">
        <v>22147</v>
      </c>
      <c r="D67" s="1">
        <v>22135</v>
      </c>
      <c r="E67" s="1">
        <v>22171</v>
      </c>
      <c r="F67" s="1">
        <v>22115</v>
      </c>
      <c r="G67" s="1">
        <v>21945</v>
      </c>
      <c r="H67" s="1">
        <v>21767</v>
      </c>
      <c r="I67" s="1">
        <v>21639</v>
      </c>
      <c r="J67" s="1">
        <v>21472</v>
      </c>
      <c r="K67" s="1">
        <v>21368</v>
      </c>
      <c r="L67" s="1">
        <v>21124</v>
      </c>
      <c r="M67" s="1">
        <v>20958</v>
      </c>
      <c r="N67" s="1">
        <v>20801</v>
      </c>
      <c r="O67" s="78">
        <v>20618</v>
      </c>
      <c r="Q67" s="6"/>
      <c r="R67" s="6"/>
      <c r="S67" s="6"/>
      <c r="T67" s="6"/>
      <c r="U67" s="6"/>
      <c r="V67" s="6"/>
      <c r="W67" s="6"/>
      <c r="X67" s="6"/>
      <c r="Y67" s="6"/>
      <c r="Z67" s="6"/>
      <c r="AA67" s="6"/>
      <c r="AB67" s="6"/>
    </row>
    <row r="68" spans="1:28" x14ac:dyDescent="0.25">
      <c r="A68" s="12" t="s">
        <v>15</v>
      </c>
      <c r="B68" s="1">
        <v>9157</v>
      </c>
      <c r="C68" s="1">
        <v>9063</v>
      </c>
      <c r="D68" s="1">
        <v>8989</v>
      </c>
      <c r="E68" s="1">
        <v>8866</v>
      </c>
      <c r="F68" s="1">
        <v>8752</v>
      </c>
      <c r="G68" s="1">
        <v>8600</v>
      </c>
      <c r="H68" s="1">
        <v>8444</v>
      </c>
      <c r="I68" s="1">
        <v>8283</v>
      </c>
      <c r="J68" s="1">
        <v>8153</v>
      </c>
      <c r="K68" s="1">
        <v>7998</v>
      </c>
      <c r="L68" s="1">
        <v>7854</v>
      </c>
      <c r="M68" s="1">
        <v>7759</v>
      </c>
      <c r="N68" s="1">
        <v>7597</v>
      </c>
      <c r="O68" s="78">
        <v>7475</v>
      </c>
      <c r="Q68" s="6"/>
      <c r="R68" s="6"/>
      <c r="S68" s="6"/>
      <c r="T68" s="6"/>
      <c r="U68" s="6"/>
      <c r="V68" s="6"/>
      <c r="W68" s="6"/>
      <c r="X68" s="6"/>
      <c r="Y68" s="6"/>
      <c r="Z68" s="6"/>
      <c r="AA68" s="6"/>
      <c r="AB68" s="6"/>
    </row>
    <row r="69" spans="1:28" x14ac:dyDescent="0.25">
      <c r="A69" s="12" t="s">
        <v>16</v>
      </c>
      <c r="B69" s="1">
        <v>2542</v>
      </c>
      <c r="C69" s="1">
        <v>2524</v>
      </c>
      <c r="D69" s="1">
        <v>2476</v>
      </c>
      <c r="E69" s="1">
        <v>2427</v>
      </c>
      <c r="F69" s="1">
        <v>2398</v>
      </c>
      <c r="G69" s="1">
        <v>2379</v>
      </c>
      <c r="H69" s="1">
        <v>2346</v>
      </c>
      <c r="I69" s="1">
        <v>2309</v>
      </c>
      <c r="J69" s="1">
        <v>2244</v>
      </c>
      <c r="K69" s="1">
        <v>2202</v>
      </c>
      <c r="L69" s="1">
        <v>2155</v>
      </c>
      <c r="M69" s="1">
        <v>2095</v>
      </c>
      <c r="N69" s="1">
        <v>2029</v>
      </c>
      <c r="O69" s="78">
        <v>2035</v>
      </c>
      <c r="Q69" s="6"/>
      <c r="R69" s="6"/>
      <c r="S69" s="6"/>
      <c r="T69" s="6"/>
      <c r="U69" s="6"/>
      <c r="V69" s="6"/>
      <c r="W69" s="6"/>
      <c r="X69" s="6"/>
      <c r="Y69" s="6"/>
      <c r="Z69" s="6"/>
      <c r="AA69" s="6"/>
      <c r="AB69" s="6"/>
    </row>
    <row r="70" spans="1:28" x14ac:dyDescent="0.25">
      <c r="A70" s="12" t="s">
        <v>17</v>
      </c>
      <c r="B70" s="1">
        <v>10412</v>
      </c>
      <c r="C70" s="1">
        <v>10386</v>
      </c>
      <c r="D70" s="1">
        <v>10289</v>
      </c>
      <c r="E70" s="1">
        <v>10176</v>
      </c>
      <c r="F70" s="1">
        <v>10093</v>
      </c>
      <c r="G70" s="1">
        <v>9982</v>
      </c>
      <c r="H70" s="1">
        <v>9882</v>
      </c>
      <c r="I70" s="1">
        <v>9692</v>
      </c>
      <c r="J70" s="1">
        <v>9617</v>
      </c>
      <c r="K70" s="1">
        <v>9485</v>
      </c>
      <c r="L70" s="1">
        <v>9358</v>
      </c>
      <c r="M70" s="1">
        <v>9247</v>
      </c>
      <c r="N70" s="1">
        <v>9099</v>
      </c>
      <c r="O70" s="78">
        <v>8975</v>
      </c>
      <c r="Q70" s="6"/>
      <c r="R70" s="6"/>
      <c r="S70" s="6"/>
      <c r="T70" s="6"/>
      <c r="U70" s="6"/>
      <c r="V70" s="6"/>
      <c r="W70" s="6"/>
      <c r="X70" s="6"/>
      <c r="Y70" s="6"/>
      <c r="Z70" s="6"/>
      <c r="AA70" s="6"/>
      <c r="AB70" s="6"/>
    </row>
    <row r="71" spans="1:28" x14ac:dyDescent="0.25">
      <c r="A71" s="12" t="s">
        <v>18</v>
      </c>
      <c r="B71" s="1">
        <v>5087</v>
      </c>
      <c r="C71" s="1">
        <v>5006</v>
      </c>
      <c r="D71" s="1">
        <v>4926</v>
      </c>
      <c r="E71" s="1">
        <v>4824</v>
      </c>
      <c r="F71" s="1">
        <v>4787</v>
      </c>
      <c r="G71" s="1">
        <v>4740</v>
      </c>
      <c r="H71" s="1">
        <v>4697</v>
      </c>
      <c r="I71" s="1">
        <v>4624</v>
      </c>
      <c r="J71" s="1">
        <v>4498</v>
      </c>
      <c r="K71" s="1">
        <v>4391</v>
      </c>
      <c r="L71" s="1">
        <v>4321</v>
      </c>
      <c r="M71" s="1">
        <v>4269</v>
      </c>
      <c r="N71" s="1">
        <v>4140</v>
      </c>
      <c r="O71" s="78">
        <v>4073</v>
      </c>
      <c r="Q71" s="6"/>
      <c r="R71" s="6"/>
      <c r="S71" s="6"/>
      <c r="T71" s="6"/>
      <c r="U71" s="6"/>
      <c r="V71" s="6"/>
      <c r="W71" s="6"/>
      <c r="X71" s="6"/>
      <c r="Y71" s="6"/>
      <c r="Z71" s="6"/>
      <c r="AA71" s="6"/>
      <c r="AB71" s="6"/>
    </row>
    <row r="72" spans="1:28" x14ac:dyDescent="0.25">
      <c r="A72" s="12" t="s">
        <v>19</v>
      </c>
      <c r="B72" s="1">
        <v>4671</v>
      </c>
      <c r="C72" s="1">
        <v>4600</v>
      </c>
      <c r="D72" s="1">
        <v>4493</v>
      </c>
      <c r="E72" s="1">
        <v>4454</v>
      </c>
      <c r="F72" s="1">
        <v>4336</v>
      </c>
      <c r="G72" s="1">
        <v>4278</v>
      </c>
      <c r="H72" s="1">
        <v>4199</v>
      </c>
      <c r="I72" s="1">
        <v>4075</v>
      </c>
      <c r="J72" s="1">
        <v>3967</v>
      </c>
      <c r="K72" s="1">
        <v>3897</v>
      </c>
      <c r="L72" s="1">
        <v>3841</v>
      </c>
      <c r="M72" s="1">
        <v>3777</v>
      </c>
      <c r="N72" s="1">
        <v>3672</v>
      </c>
      <c r="O72" s="78">
        <v>3637</v>
      </c>
      <c r="Q72" s="6"/>
      <c r="R72" s="6"/>
      <c r="S72" s="6"/>
      <c r="T72" s="6"/>
      <c r="U72" s="6"/>
      <c r="V72" s="6"/>
      <c r="W72" s="6"/>
      <c r="X72" s="6"/>
      <c r="Y72" s="6"/>
      <c r="Z72" s="6"/>
      <c r="AA72" s="6"/>
      <c r="AB72" s="6"/>
    </row>
    <row r="73" spans="1:28" x14ac:dyDescent="0.25">
      <c r="A73" s="12" t="s">
        <v>20</v>
      </c>
      <c r="B73" s="1">
        <v>3982</v>
      </c>
      <c r="C73" s="1">
        <v>3962</v>
      </c>
      <c r="D73" s="1">
        <v>3930</v>
      </c>
      <c r="E73" s="1">
        <v>3874</v>
      </c>
      <c r="F73" s="1">
        <v>3816</v>
      </c>
      <c r="G73" s="1">
        <v>3757</v>
      </c>
      <c r="H73" s="1">
        <v>3721</v>
      </c>
      <c r="I73" s="1">
        <v>3685</v>
      </c>
      <c r="J73" s="1">
        <v>3676</v>
      </c>
      <c r="K73" s="1">
        <v>3579</v>
      </c>
      <c r="L73" s="1">
        <v>3522</v>
      </c>
      <c r="M73" s="1">
        <v>3490</v>
      </c>
      <c r="N73" s="1">
        <v>3427</v>
      </c>
      <c r="O73" s="78">
        <v>3387</v>
      </c>
      <c r="Q73" s="6"/>
      <c r="R73" s="6"/>
      <c r="S73" s="6"/>
      <c r="T73" s="6"/>
      <c r="U73" s="6"/>
      <c r="V73" s="6"/>
      <c r="W73" s="6"/>
      <c r="X73" s="6"/>
      <c r="Y73" s="6"/>
      <c r="Z73" s="6"/>
      <c r="AA73" s="6"/>
      <c r="AB73" s="6"/>
    </row>
    <row r="74" spans="1:28" x14ac:dyDescent="0.25">
      <c r="A74" s="26" t="s">
        <v>32</v>
      </c>
      <c r="B74" s="27">
        <f>SUM(B67:B73)</f>
        <v>57946</v>
      </c>
      <c r="C74" s="27">
        <f t="shared" ref="C74:M74" si="26">SUM(C67:C73)</f>
        <v>57688</v>
      </c>
      <c r="D74" s="27">
        <f t="shared" si="26"/>
        <v>57238</v>
      </c>
      <c r="E74" s="27">
        <f t="shared" si="26"/>
        <v>56792</v>
      </c>
      <c r="F74" s="27">
        <f t="shared" si="26"/>
        <v>56297</v>
      </c>
      <c r="G74" s="27">
        <f t="shared" si="26"/>
        <v>55681</v>
      </c>
      <c r="H74" s="27">
        <f t="shared" si="26"/>
        <v>55056</v>
      </c>
      <c r="I74" s="27">
        <f t="shared" si="26"/>
        <v>54307</v>
      </c>
      <c r="J74" s="27">
        <f t="shared" si="26"/>
        <v>53627</v>
      </c>
      <c r="K74" s="27">
        <f t="shared" si="26"/>
        <v>52920</v>
      </c>
      <c r="L74" s="27">
        <f t="shared" si="26"/>
        <v>52175</v>
      </c>
      <c r="M74" s="27">
        <f t="shared" si="26"/>
        <v>51595</v>
      </c>
      <c r="N74" s="27">
        <v>50765</v>
      </c>
      <c r="O74" s="79">
        <v>50200</v>
      </c>
      <c r="Q74" s="6"/>
      <c r="R74" s="6"/>
      <c r="S74" s="6"/>
      <c r="T74" s="6"/>
      <c r="U74" s="6"/>
      <c r="V74" s="6"/>
      <c r="W74" s="6"/>
      <c r="X74" s="6"/>
      <c r="Y74" s="6"/>
      <c r="Z74" s="6"/>
      <c r="AA74" s="6"/>
      <c r="AB74" s="6"/>
    </row>
    <row r="75" spans="1:28" x14ac:dyDescent="0.25">
      <c r="A75" s="12" t="s">
        <v>21</v>
      </c>
      <c r="B75" s="1">
        <v>7598</v>
      </c>
      <c r="C75" s="1">
        <v>7577</v>
      </c>
      <c r="D75" s="1">
        <v>7496</v>
      </c>
      <c r="E75" s="1">
        <v>7456</v>
      </c>
      <c r="F75" s="1">
        <v>7419</v>
      </c>
      <c r="G75" s="1">
        <v>7390</v>
      </c>
      <c r="H75" s="1">
        <v>7312</v>
      </c>
      <c r="I75" s="1">
        <v>7266</v>
      </c>
      <c r="J75" s="1">
        <v>7145</v>
      </c>
      <c r="K75" s="1">
        <v>7064</v>
      </c>
      <c r="L75" s="1">
        <v>6931</v>
      </c>
      <c r="M75" s="1">
        <v>6891</v>
      </c>
      <c r="N75" s="1">
        <v>6763</v>
      </c>
      <c r="O75" s="78">
        <v>6708</v>
      </c>
      <c r="Q75" s="6"/>
      <c r="R75" s="6"/>
      <c r="S75" s="6"/>
      <c r="T75" s="6"/>
      <c r="U75" s="6"/>
      <c r="V75" s="6"/>
      <c r="W75" s="6"/>
      <c r="X75" s="6"/>
      <c r="Y75" s="6"/>
      <c r="Z75" s="6"/>
      <c r="AA75" s="6"/>
      <c r="AB75" s="6"/>
    </row>
    <row r="76" spans="1:28" x14ac:dyDescent="0.25">
      <c r="A76" s="12" t="s">
        <v>22</v>
      </c>
      <c r="B76" s="1">
        <v>3475</v>
      </c>
      <c r="C76" s="1">
        <v>3481</v>
      </c>
      <c r="D76" s="1">
        <v>3444</v>
      </c>
      <c r="E76" s="1">
        <v>3426</v>
      </c>
      <c r="F76" s="1">
        <v>3374</v>
      </c>
      <c r="G76" s="1">
        <v>3303</v>
      </c>
      <c r="H76" s="1">
        <v>3288</v>
      </c>
      <c r="I76" s="1">
        <v>3255</v>
      </c>
      <c r="J76" s="1">
        <v>3196</v>
      </c>
      <c r="K76" s="1">
        <v>3121</v>
      </c>
      <c r="L76" s="1">
        <v>3053</v>
      </c>
      <c r="M76" s="1">
        <v>3033</v>
      </c>
      <c r="N76" s="1">
        <v>2964</v>
      </c>
      <c r="O76" s="78">
        <v>2933</v>
      </c>
      <c r="Q76" s="6"/>
      <c r="R76" s="6"/>
      <c r="S76" s="6"/>
      <c r="T76" s="6"/>
      <c r="U76" s="6"/>
      <c r="V76" s="6"/>
      <c r="W76" s="6"/>
      <c r="X76" s="6"/>
      <c r="Y76" s="6"/>
      <c r="Z76" s="6"/>
      <c r="AA76" s="6"/>
      <c r="AB76" s="6"/>
    </row>
    <row r="77" spans="1:28" x14ac:dyDescent="0.25">
      <c r="A77" s="12" t="s">
        <v>23</v>
      </c>
      <c r="B77" s="1">
        <v>1706</v>
      </c>
      <c r="C77" s="1">
        <v>1700</v>
      </c>
      <c r="D77" s="1">
        <v>1704</v>
      </c>
      <c r="E77" s="1">
        <v>1669</v>
      </c>
      <c r="F77" s="1">
        <v>1627</v>
      </c>
      <c r="G77" s="1">
        <v>1608</v>
      </c>
      <c r="H77" s="1">
        <v>1611</v>
      </c>
      <c r="I77" s="1">
        <v>1585</v>
      </c>
      <c r="J77" s="1">
        <v>1567</v>
      </c>
      <c r="K77" s="1">
        <v>1520</v>
      </c>
      <c r="L77" s="1">
        <v>1503</v>
      </c>
      <c r="M77" s="1">
        <v>1479</v>
      </c>
      <c r="N77" s="1">
        <v>1441</v>
      </c>
      <c r="O77" s="78">
        <v>1412</v>
      </c>
      <c r="Q77" s="6"/>
      <c r="R77" s="6"/>
      <c r="S77" s="6"/>
      <c r="T77" s="6"/>
      <c r="U77" s="6"/>
      <c r="V77" s="6"/>
      <c r="W77" s="6"/>
      <c r="X77" s="6"/>
      <c r="Y77" s="6"/>
      <c r="Z77" s="6"/>
      <c r="AA77" s="6"/>
      <c r="AB77" s="6"/>
    </row>
    <row r="78" spans="1:28" x14ac:dyDescent="0.25">
      <c r="A78" s="12" t="s">
        <v>24</v>
      </c>
      <c r="B78" s="1">
        <v>2426</v>
      </c>
      <c r="C78" s="1">
        <v>2390</v>
      </c>
      <c r="D78" s="1">
        <v>2328</v>
      </c>
      <c r="E78" s="1">
        <v>2288</v>
      </c>
      <c r="F78" s="1">
        <v>2244</v>
      </c>
      <c r="G78" s="1">
        <v>2191</v>
      </c>
      <c r="H78" s="1">
        <v>2148</v>
      </c>
      <c r="I78" s="1">
        <v>2094</v>
      </c>
      <c r="J78" s="1">
        <v>2058</v>
      </c>
      <c r="K78" s="1">
        <v>2014</v>
      </c>
      <c r="L78" s="1">
        <v>1972</v>
      </c>
      <c r="M78" s="1">
        <v>1941</v>
      </c>
      <c r="N78" s="1">
        <v>1894</v>
      </c>
      <c r="O78" s="78">
        <v>1895</v>
      </c>
      <c r="Q78" s="6"/>
      <c r="R78" s="6"/>
      <c r="S78" s="6"/>
      <c r="T78" s="6"/>
      <c r="U78" s="6"/>
      <c r="V78" s="6"/>
      <c r="W78" s="6"/>
      <c r="X78" s="6"/>
      <c r="Y78" s="6"/>
      <c r="Z78" s="6"/>
      <c r="AA78" s="6"/>
      <c r="AB78" s="6"/>
    </row>
    <row r="79" spans="1:28" x14ac:dyDescent="0.25">
      <c r="A79" s="26" t="s">
        <v>33</v>
      </c>
      <c r="B79" s="27">
        <f>SUM(B75:B78)</f>
        <v>15205</v>
      </c>
      <c r="C79" s="27">
        <f t="shared" ref="C79:M79" si="27">SUM(C75:C78)</f>
        <v>15148</v>
      </c>
      <c r="D79" s="27">
        <f t="shared" si="27"/>
        <v>14972</v>
      </c>
      <c r="E79" s="27">
        <f t="shared" si="27"/>
        <v>14839</v>
      </c>
      <c r="F79" s="27">
        <f t="shared" si="27"/>
        <v>14664</v>
      </c>
      <c r="G79" s="27">
        <f t="shared" si="27"/>
        <v>14492</v>
      </c>
      <c r="H79" s="27">
        <f t="shared" si="27"/>
        <v>14359</v>
      </c>
      <c r="I79" s="27">
        <f t="shared" si="27"/>
        <v>14200</v>
      </c>
      <c r="J79" s="27">
        <f t="shared" si="27"/>
        <v>13966</v>
      </c>
      <c r="K79" s="27">
        <f t="shared" si="27"/>
        <v>13719</v>
      </c>
      <c r="L79" s="27">
        <f t="shared" si="27"/>
        <v>13459</v>
      </c>
      <c r="M79" s="27">
        <f t="shared" si="27"/>
        <v>13344</v>
      </c>
      <c r="N79" s="27">
        <v>13062</v>
      </c>
      <c r="O79" s="79">
        <v>12948</v>
      </c>
      <c r="Q79" s="6"/>
      <c r="R79" s="6"/>
      <c r="S79" s="6"/>
      <c r="T79" s="6"/>
      <c r="U79" s="6"/>
      <c r="V79" s="6"/>
      <c r="W79" s="6"/>
      <c r="X79" s="6"/>
      <c r="Y79" s="6"/>
      <c r="Z79" s="6"/>
      <c r="AA79" s="6"/>
      <c r="AB79" s="6"/>
    </row>
    <row r="80" spans="1:28" x14ac:dyDescent="0.25">
      <c r="A80" s="12" t="s">
        <v>25</v>
      </c>
      <c r="B80" s="1">
        <v>3377</v>
      </c>
      <c r="C80" s="1">
        <v>3385</v>
      </c>
      <c r="D80" s="1">
        <v>3315</v>
      </c>
      <c r="E80" s="1">
        <v>3261</v>
      </c>
      <c r="F80" s="1">
        <v>3214</v>
      </c>
      <c r="G80" s="1">
        <v>3194</v>
      </c>
      <c r="H80" s="1">
        <v>3154</v>
      </c>
      <c r="I80" s="1">
        <v>3048</v>
      </c>
      <c r="J80" s="1">
        <v>2990</v>
      </c>
      <c r="K80" s="1">
        <v>2893</v>
      </c>
      <c r="L80" s="1">
        <v>2807</v>
      </c>
      <c r="M80" s="1">
        <v>2778</v>
      </c>
      <c r="N80" s="1">
        <v>2689</v>
      </c>
      <c r="O80" s="78">
        <v>2628</v>
      </c>
      <c r="Q80" s="6"/>
      <c r="R80" s="6"/>
      <c r="S80" s="6"/>
      <c r="T80" s="6"/>
      <c r="U80" s="6"/>
      <c r="V80" s="6"/>
      <c r="W80" s="6"/>
      <c r="X80" s="6"/>
      <c r="Y80" s="6"/>
      <c r="Z80" s="6"/>
      <c r="AA80" s="6"/>
      <c r="AB80" s="6"/>
    </row>
    <row r="81" spans="1:28" x14ac:dyDescent="0.25">
      <c r="A81" s="12" t="s">
        <v>26</v>
      </c>
      <c r="B81" s="1">
        <v>1872</v>
      </c>
      <c r="C81" s="1">
        <v>1848</v>
      </c>
      <c r="D81" s="1">
        <v>1813</v>
      </c>
      <c r="E81" s="1">
        <v>1784</v>
      </c>
      <c r="F81" s="1">
        <v>1768</v>
      </c>
      <c r="G81" s="1">
        <v>1737</v>
      </c>
      <c r="H81" s="1">
        <v>1723</v>
      </c>
      <c r="I81" s="1">
        <v>1698</v>
      </c>
      <c r="J81" s="1">
        <v>1651</v>
      </c>
      <c r="K81" s="1">
        <v>1602</v>
      </c>
      <c r="L81" s="1">
        <v>1561</v>
      </c>
      <c r="M81" s="1">
        <v>1513</v>
      </c>
      <c r="N81" s="1">
        <v>1477</v>
      </c>
      <c r="O81" s="78">
        <v>1424</v>
      </c>
      <c r="Q81" s="6"/>
      <c r="R81" s="6"/>
      <c r="S81" s="6"/>
      <c r="T81" s="6"/>
      <c r="U81" s="6"/>
      <c r="V81" s="6"/>
      <c r="W81" s="6"/>
      <c r="X81" s="6"/>
      <c r="Y81" s="6"/>
      <c r="Z81" s="6"/>
      <c r="AA81" s="6"/>
      <c r="AB81" s="6"/>
    </row>
    <row r="82" spans="1:28" x14ac:dyDescent="0.25">
      <c r="A82" s="12" t="s">
        <v>27</v>
      </c>
      <c r="B82" s="1">
        <v>2864</v>
      </c>
      <c r="C82" s="1">
        <v>2820</v>
      </c>
      <c r="D82" s="1">
        <v>2795</v>
      </c>
      <c r="E82" s="1">
        <v>2802</v>
      </c>
      <c r="F82" s="1">
        <v>2750</v>
      </c>
      <c r="G82" s="1">
        <v>2719</v>
      </c>
      <c r="H82" s="1">
        <v>2643</v>
      </c>
      <c r="I82" s="1">
        <v>2597</v>
      </c>
      <c r="J82" s="1">
        <v>2551</v>
      </c>
      <c r="K82" s="1">
        <v>2477</v>
      </c>
      <c r="L82" s="1">
        <v>2433</v>
      </c>
      <c r="M82" s="1">
        <v>2420</v>
      </c>
      <c r="N82" s="1">
        <v>2394</v>
      </c>
      <c r="O82" s="78">
        <v>2313</v>
      </c>
      <c r="Q82" s="6"/>
      <c r="R82" s="6"/>
      <c r="S82" s="6"/>
      <c r="T82" s="6"/>
      <c r="U82" s="6"/>
      <c r="V82" s="6"/>
      <c r="W82" s="6"/>
      <c r="X82" s="6"/>
      <c r="Y82" s="6"/>
      <c r="Z82" s="6"/>
      <c r="AA82" s="6"/>
      <c r="AB82" s="6"/>
    </row>
    <row r="83" spans="1:28" x14ac:dyDescent="0.25">
      <c r="A83" s="26" t="s">
        <v>34</v>
      </c>
      <c r="B83" s="27">
        <f>SUM(B80:B82)</f>
        <v>8113</v>
      </c>
      <c r="C83" s="27">
        <f t="shared" ref="C83:M83" si="28">SUM(C80:C82)</f>
        <v>8053</v>
      </c>
      <c r="D83" s="27">
        <f t="shared" si="28"/>
        <v>7923</v>
      </c>
      <c r="E83" s="27">
        <f t="shared" si="28"/>
        <v>7847</v>
      </c>
      <c r="F83" s="27">
        <f t="shared" si="28"/>
        <v>7732</v>
      </c>
      <c r="G83" s="27">
        <f t="shared" si="28"/>
        <v>7650</v>
      </c>
      <c r="H83" s="27">
        <f t="shared" si="28"/>
        <v>7520</v>
      </c>
      <c r="I83" s="27">
        <f t="shared" si="28"/>
        <v>7343</v>
      </c>
      <c r="J83" s="27">
        <f t="shared" si="28"/>
        <v>7192</v>
      </c>
      <c r="K83" s="27">
        <f t="shared" si="28"/>
        <v>6972</v>
      </c>
      <c r="L83" s="27">
        <f t="shared" si="28"/>
        <v>6801</v>
      </c>
      <c r="M83" s="27">
        <f t="shared" si="28"/>
        <v>6711</v>
      </c>
      <c r="N83" s="27">
        <v>6560</v>
      </c>
      <c r="O83" s="79">
        <v>6365</v>
      </c>
      <c r="Q83" s="6"/>
      <c r="R83" s="6"/>
      <c r="S83" s="6"/>
      <c r="T83" s="6"/>
      <c r="U83" s="6"/>
      <c r="V83" s="6"/>
      <c r="W83" s="6"/>
      <c r="X83" s="6"/>
      <c r="Y83" s="6"/>
      <c r="Z83" s="6"/>
      <c r="AA83" s="6"/>
      <c r="AB83" s="6"/>
    </row>
    <row r="84" spans="1:28" x14ac:dyDescent="0.25">
      <c r="A84" s="12" t="s">
        <v>28</v>
      </c>
      <c r="B84" s="1">
        <v>22777</v>
      </c>
      <c r="C84" s="1">
        <v>22606</v>
      </c>
      <c r="D84" s="1">
        <v>22340</v>
      </c>
      <c r="E84" s="1">
        <v>22107</v>
      </c>
      <c r="F84" s="1">
        <v>21860</v>
      </c>
      <c r="G84" s="1">
        <v>21638</v>
      </c>
      <c r="H84" s="1">
        <v>21468</v>
      </c>
      <c r="I84" s="1">
        <v>21155</v>
      </c>
      <c r="J84" s="1">
        <v>20829</v>
      </c>
      <c r="K84" s="1">
        <v>20466</v>
      </c>
      <c r="L84" s="1">
        <v>20278</v>
      </c>
      <c r="M84" s="1">
        <v>19973</v>
      </c>
      <c r="N84" s="1">
        <v>19759</v>
      </c>
      <c r="O84" s="78">
        <v>19727</v>
      </c>
      <c r="Q84" s="6"/>
      <c r="R84" s="6"/>
      <c r="S84" s="6"/>
      <c r="T84" s="6"/>
      <c r="U84" s="6"/>
      <c r="V84" s="6"/>
      <c r="W84" s="6"/>
      <c r="X84" s="6"/>
      <c r="Y84" s="6"/>
      <c r="Z84" s="6"/>
      <c r="AA84" s="6"/>
      <c r="AB84" s="6"/>
    </row>
    <row r="85" spans="1:28" x14ac:dyDescent="0.25">
      <c r="A85" s="12" t="s">
        <v>29</v>
      </c>
      <c r="B85" s="1">
        <v>5394</v>
      </c>
      <c r="C85" s="1">
        <v>5342</v>
      </c>
      <c r="D85" s="1">
        <v>5291</v>
      </c>
      <c r="E85" s="1">
        <v>5213</v>
      </c>
      <c r="F85" s="1">
        <v>5178</v>
      </c>
      <c r="G85" s="1">
        <v>5110</v>
      </c>
      <c r="H85" s="1">
        <v>5039</v>
      </c>
      <c r="I85" s="1">
        <v>4917</v>
      </c>
      <c r="J85" s="1">
        <v>4812</v>
      </c>
      <c r="K85" s="1">
        <v>4767</v>
      </c>
      <c r="L85" s="1">
        <v>4689</v>
      </c>
      <c r="M85" s="1">
        <v>4624</v>
      </c>
      <c r="N85" s="1">
        <v>4540</v>
      </c>
      <c r="O85" s="78">
        <v>4590</v>
      </c>
      <c r="Q85" s="6"/>
      <c r="R85" s="6"/>
      <c r="S85" s="6"/>
      <c r="T85" s="6"/>
      <c r="U85" s="6"/>
      <c r="V85" s="6"/>
      <c r="W85" s="6"/>
      <c r="X85" s="6"/>
      <c r="Y85" s="6"/>
      <c r="Z85" s="6"/>
      <c r="AA85" s="6"/>
      <c r="AB85" s="6"/>
    </row>
    <row r="86" spans="1:28" x14ac:dyDescent="0.25">
      <c r="A86" s="12" t="s">
        <v>30</v>
      </c>
      <c r="B86" s="1">
        <v>10556</v>
      </c>
      <c r="C86" s="1">
        <v>10405</v>
      </c>
      <c r="D86" s="1">
        <v>10274</v>
      </c>
      <c r="E86" s="1">
        <v>10170</v>
      </c>
      <c r="F86" s="1">
        <v>10015</v>
      </c>
      <c r="G86" s="1">
        <v>9953</v>
      </c>
      <c r="H86" s="1">
        <v>9865</v>
      </c>
      <c r="I86" s="1">
        <v>9782</v>
      </c>
      <c r="J86" s="1">
        <v>9650</v>
      </c>
      <c r="K86" s="1">
        <v>9454</v>
      </c>
      <c r="L86" s="1">
        <v>9402</v>
      </c>
      <c r="M86" s="1">
        <v>9280</v>
      </c>
      <c r="N86" s="1">
        <v>9177</v>
      </c>
      <c r="O86" s="78">
        <v>9049</v>
      </c>
      <c r="Q86" s="6"/>
      <c r="R86" s="6"/>
      <c r="S86" s="6"/>
      <c r="T86" s="6"/>
      <c r="U86" s="6"/>
      <c r="V86" s="6"/>
      <c r="W86" s="6"/>
      <c r="X86" s="6"/>
      <c r="Y86" s="6"/>
      <c r="Z86" s="6"/>
      <c r="AA86" s="6"/>
      <c r="AB86" s="6"/>
    </row>
    <row r="87" spans="1:28" x14ac:dyDescent="0.25">
      <c r="A87" s="26" t="s">
        <v>35</v>
      </c>
      <c r="B87" s="27">
        <f>SUM(B84:B86)</f>
        <v>38727</v>
      </c>
      <c r="C87" s="27">
        <f t="shared" ref="C87:L87" si="29">SUM(C84:C86)</f>
        <v>38353</v>
      </c>
      <c r="D87" s="27">
        <f t="shared" si="29"/>
        <v>37905</v>
      </c>
      <c r="E87" s="27">
        <f t="shared" si="29"/>
        <v>37490</v>
      </c>
      <c r="F87" s="27">
        <f t="shared" si="29"/>
        <v>37053</v>
      </c>
      <c r="G87" s="27">
        <f t="shared" si="29"/>
        <v>36701</v>
      </c>
      <c r="H87" s="27">
        <f t="shared" si="29"/>
        <v>36372</v>
      </c>
      <c r="I87" s="27">
        <f t="shared" si="29"/>
        <v>35854</v>
      </c>
      <c r="J87" s="27">
        <f t="shared" si="29"/>
        <v>35291</v>
      </c>
      <c r="K87" s="27">
        <f t="shared" si="29"/>
        <v>34687</v>
      </c>
      <c r="L87" s="27">
        <f t="shared" si="29"/>
        <v>34369</v>
      </c>
      <c r="M87" s="27">
        <f>SUM(M84:M86)</f>
        <v>33877</v>
      </c>
      <c r="N87" s="27">
        <v>33476</v>
      </c>
      <c r="O87" s="79">
        <v>33366</v>
      </c>
      <c r="Q87" s="6"/>
      <c r="R87" s="6"/>
      <c r="S87" s="6"/>
      <c r="T87" s="6"/>
      <c r="U87" s="6"/>
      <c r="V87" s="6"/>
      <c r="W87" s="6"/>
      <c r="X87" s="6"/>
      <c r="Y87" s="6"/>
      <c r="Z87" s="6"/>
      <c r="AA87" s="6"/>
      <c r="AB87" s="6"/>
    </row>
    <row r="88" spans="1:28" x14ac:dyDescent="0.25">
      <c r="A88" s="35" t="s">
        <v>36</v>
      </c>
      <c r="B88" s="33">
        <f>SUM(B64:B65,B67:B73,B75:B78,B80:B82,B84:B86)</f>
        <v>253337</v>
      </c>
      <c r="C88" s="33">
        <f t="shared" ref="C88:M88" si="30">SUM(C64:C65,C67:C73,C75:C78,C80:C82,C84:C86)</f>
        <v>253472</v>
      </c>
      <c r="D88" s="33">
        <f t="shared" si="30"/>
        <v>253524</v>
      </c>
      <c r="E88" s="33">
        <f t="shared" si="30"/>
        <v>253643</v>
      </c>
      <c r="F88" s="33">
        <f t="shared" si="30"/>
        <v>253585</v>
      </c>
      <c r="G88" s="33">
        <f t="shared" si="30"/>
        <v>253239</v>
      </c>
      <c r="H88" s="33">
        <f t="shared" si="30"/>
        <v>252815</v>
      </c>
      <c r="I88" s="33">
        <f t="shared" si="30"/>
        <v>251570</v>
      </c>
      <c r="J88" s="33">
        <f t="shared" si="30"/>
        <v>250414</v>
      </c>
      <c r="K88" s="33">
        <f t="shared" si="30"/>
        <v>249003</v>
      </c>
      <c r="L88" s="33">
        <f t="shared" si="30"/>
        <v>248265</v>
      </c>
      <c r="M88" s="33">
        <f t="shared" si="30"/>
        <v>248363</v>
      </c>
      <c r="N88" s="33">
        <v>247689</v>
      </c>
      <c r="O88" s="33">
        <v>248190</v>
      </c>
      <c r="Q88" s="6"/>
      <c r="R88" s="6"/>
      <c r="S88" s="6"/>
      <c r="T88" s="6"/>
      <c r="U88" s="6"/>
      <c r="V88" s="6"/>
      <c r="W88" s="6"/>
      <c r="X88" s="6"/>
      <c r="Y88" s="6"/>
      <c r="Z88" s="6"/>
      <c r="AA88" s="6"/>
      <c r="AB88" s="6"/>
    </row>
    <row r="89" spans="1:28" x14ac:dyDescent="0.25">
      <c r="B89" s="6"/>
      <c r="C89" s="6"/>
      <c r="D89" s="6"/>
      <c r="E89" s="6"/>
      <c r="F89" s="6"/>
      <c r="G89" s="6"/>
      <c r="H89" s="6"/>
      <c r="I89" s="6"/>
      <c r="J89" s="6"/>
      <c r="K89" s="6"/>
      <c r="L89" s="6"/>
      <c r="M89" s="6"/>
    </row>
  </sheetData>
  <phoneticPr fontId="3" type="noConversion"/>
  <printOptions gridLines="1"/>
  <pageMargins left="0" right="0" top="0" bottom="0" header="0" footer="0"/>
  <pageSetup paperSize="9" scale="70" orientation="landscape" r:id="rId1"/>
  <rowBreaks count="2" manualBreakCount="2">
    <brk id="31" max="16383" man="1"/>
    <brk id="60" max="16383" man="1"/>
  </rowBreaks>
  <ignoredErrors>
    <ignoredError sqref="P24:Q24" calculatedColumn="1"/>
  </ignoredErrors>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F228-516A-471A-9949-27D67066937B}">
  <dimension ref="A1:AC80"/>
  <sheetViews>
    <sheetView zoomScaleNormal="100" workbookViewId="0">
      <selection activeCell="A3" sqref="A3"/>
    </sheetView>
  </sheetViews>
  <sheetFormatPr defaultRowHeight="15" x14ac:dyDescent="0.25"/>
  <cols>
    <col min="1" max="1" width="31.7109375" style="5" customWidth="1"/>
    <col min="2" max="14" width="10.140625" style="5" bestFit="1" customWidth="1"/>
    <col min="15" max="15" width="10.140625" style="5" customWidth="1"/>
    <col min="16" max="27" width="5.85546875" style="5" bestFit="1" customWidth="1"/>
    <col min="28" max="28" width="5.85546875" style="5" customWidth="1"/>
    <col min="29" max="29" width="6" style="5" customWidth="1"/>
    <col min="30" max="16384" width="9.140625" style="5"/>
  </cols>
  <sheetData>
    <row r="1" spans="1:29" ht="18.75" x14ac:dyDescent="0.3">
      <c r="A1" s="10" t="s">
        <v>123</v>
      </c>
    </row>
    <row r="2" spans="1:29" x14ac:dyDescent="0.25">
      <c r="A2" s="5" t="s">
        <v>53</v>
      </c>
    </row>
    <row r="3" spans="1:29" x14ac:dyDescent="0.25">
      <c r="N3" s="6"/>
    </row>
    <row r="4" spans="1:29" ht="15.75" x14ac:dyDescent="0.25">
      <c r="A4" s="9" t="s">
        <v>36</v>
      </c>
    </row>
    <row r="5" spans="1:29" ht="30" x14ac:dyDescent="0.25">
      <c r="A5" s="41" t="s">
        <v>94</v>
      </c>
      <c r="B5" s="24" t="s">
        <v>0</v>
      </c>
      <c r="C5" s="19" t="s">
        <v>1</v>
      </c>
      <c r="D5" s="19" t="s">
        <v>2</v>
      </c>
      <c r="E5" s="19" t="s">
        <v>3</v>
      </c>
      <c r="F5" s="19" t="s">
        <v>4</v>
      </c>
      <c r="G5" s="19" t="s">
        <v>5</v>
      </c>
      <c r="H5" s="19" t="s">
        <v>6</v>
      </c>
      <c r="I5" s="19" t="s">
        <v>7</v>
      </c>
      <c r="J5" s="19" t="s">
        <v>8</v>
      </c>
      <c r="K5" s="19" t="s">
        <v>9</v>
      </c>
      <c r="L5" s="19" t="s">
        <v>10</v>
      </c>
      <c r="M5" s="25" t="s">
        <v>11</v>
      </c>
      <c r="N5" s="25" t="s">
        <v>108</v>
      </c>
      <c r="O5" s="25" t="s">
        <v>114</v>
      </c>
      <c r="P5" s="47" t="s">
        <v>95</v>
      </c>
      <c r="Q5" s="47" t="s">
        <v>96</v>
      </c>
      <c r="R5" s="47" t="s">
        <v>97</v>
      </c>
      <c r="S5" s="47" t="s">
        <v>98</v>
      </c>
      <c r="T5" s="47" t="s">
        <v>99</v>
      </c>
      <c r="U5" s="47" t="s">
        <v>100</v>
      </c>
      <c r="V5" s="47" t="s">
        <v>101</v>
      </c>
      <c r="W5" s="47" t="s">
        <v>102</v>
      </c>
      <c r="X5" s="47" t="s">
        <v>103</v>
      </c>
      <c r="Y5" s="47" t="s">
        <v>104</v>
      </c>
      <c r="Z5" s="47" t="s">
        <v>105</v>
      </c>
      <c r="AA5" s="47" t="s">
        <v>106</v>
      </c>
      <c r="AB5" s="47" t="s">
        <v>109</v>
      </c>
      <c r="AC5" s="47" t="s">
        <v>115</v>
      </c>
    </row>
    <row r="6" spans="1:29" x14ac:dyDescent="0.25">
      <c r="A6" s="37" t="s">
        <v>93</v>
      </c>
      <c r="B6" s="1">
        <v>253337</v>
      </c>
      <c r="C6" s="1">
        <v>253472</v>
      </c>
      <c r="D6" s="1">
        <v>253524</v>
      </c>
      <c r="E6" s="1">
        <v>253643</v>
      </c>
      <c r="F6" s="1">
        <v>253585</v>
      </c>
      <c r="G6" s="1">
        <v>253239</v>
      </c>
      <c r="H6" s="1">
        <v>252815</v>
      </c>
      <c r="I6" s="1">
        <v>251570</v>
      </c>
      <c r="J6" s="1">
        <v>250414</v>
      </c>
      <c r="K6" s="1">
        <v>249003</v>
      </c>
      <c r="L6" s="1">
        <v>248265</v>
      </c>
      <c r="M6" s="1">
        <v>248363</v>
      </c>
      <c r="N6" s="1">
        <v>247689</v>
      </c>
      <c r="O6" s="1">
        <v>248190</v>
      </c>
      <c r="P6" s="43">
        <v>100</v>
      </c>
      <c r="Q6" s="44">
        <v>100</v>
      </c>
      <c r="R6" s="44">
        <v>100</v>
      </c>
      <c r="S6" s="44">
        <v>100</v>
      </c>
      <c r="T6" s="44">
        <v>100</v>
      </c>
      <c r="U6" s="44">
        <v>100</v>
      </c>
      <c r="V6" s="44">
        <v>100</v>
      </c>
      <c r="W6" s="44">
        <v>100</v>
      </c>
      <c r="X6" s="44">
        <v>100</v>
      </c>
      <c r="Y6" s="44">
        <v>100</v>
      </c>
      <c r="Z6" s="44">
        <v>100</v>
      </c>
      <c r="AA6" s="44">
        <v>100</v>
      </c>
      <c r="AB6" s="46">
        <v>100</v>
      </c>
      <c r="AC6" s="46">
        <v>100</v>
      </c>
    </row>
    <row r="7" spans="1:29" x14ac:dyDescent="0.25">
      <c r="A7" s="38" t="s">
        <v>92</v>
      </c>
      <c r="B7" s="27">
        <v>249187</v>
      </c>
      <c r="C7" s="27">
        <v>248835</v>
      </c>
      <c r="D7" s="27">
        <v>248337</v>
      </c>
      <c r="E7" s="27">
        <v>248030</v>
      </c>
      <c r="F7" s="27">
        <v>247475</v>
      </c>
      <c r="G7" s="27">
        <v>246778</v>
      </c>
      <c r="H7" s="27">
        <v>245862</v>
      </c>
      <c r="I7" s="27">
        <v>244335</v>
      </c>
      <c r="J7" s="27">
        <v>242891</v>
      </c>
      <c r="K7" s="27">
        <v>241344</v>
      </c>
      <c r="L7" s="27">
        <v>240273</v>
      </c>
      <c r="M7" s="27">
        <v>239832</v>
      </c>
      <c r="N7" s="27">
        <v>238499</v>
      </c>
      <c r="O7" s="27">
        <v>237061</v>
      </c>
      <c r="P7" s="70">
        <f>(Taulukko4[[#This Row],[2010]]/B$6)*100</f>
        <v>98.361865815100046</v>
      </c>
      <c r="Q7" s="71">
        <f>(Taulukko4[[#This Row],[2011]]/C$6)*100</f>
        <v>98.170606615326349</v>
      </c>
      <c r="R7" s="71">
        <f>(Taulukko4[[#This Row],[2012]]/D$6)*100</f>
        <v>97.954039854214983</v>
      </c>
      <c r="S7" s="71">
        <f>(Taulukko4[[#This Row],[2013]]/E$6)*100</f>
        <v>97.787047148945561</v>
      </c>
      <c r="T7" s="71">
        <f>(Taulukko4[[#This Row],[2014]]/F$6)*100</f>
        <v>97.590551491610313</v>
      </c>
      <c r="U7" s="71">
        <f>(Taulukko4[[#This Row],[2015]]/G$6)*100</f>
        <v>97.448655222931706</v>
      </c>
      <c r="V7" s="71">
        <f>(Taulukko4[[#This Row],[2016]]/H$6)*100</f>
        <v>97.249767616636674</v>
      </c>
      <c r="W7" s="71">
        <f>(Taulukko4[[#This Row],[2017]]/I$6)*100</f>
        <v>97.124060897563297</v>
      </c>
      <c r="X7" s="71">
        <f>(Taulukko4[[#This Row],[2018]]/J$6)*100</f>
        <v>96.995774996605618</v>
      </c>
      <c r="Y7" s="71">
        <f>(Taulukko4[[#This Row],[2019]]/K$6)*100</f>
        <v>96.924133444175382</v>
      </c>
      <c r="Z7" s="71">
        <f>(Taulukko4[[#This Row],[2020]]/L$6)*100</f>
        <v>96.780859162588357</v>
      </c>
      <c r="AA7" s="71">
        <f>(Taulukko4[[#This Row],[2021]]/M$6)*100</f>
        <v>96.565108329340518</v>
      </c>
      <c r="AB7" s="71">
        <f>(Taulukko4[[#This Row],[2022]]/N$6)*100</f>
        <v>96.289702005337347</v>
      </c>
      <c r="AC7" s="71">
        <f>(Taulukko4[[#This Row],[2023]]/O$6)*100</f>
        <v>95.515935372093963</v>
      </c>
    </row>
    <row r="8" spans="1:29" x14ac:dyDescent="0.25">
      <c r="A8" s="39" t="s">
        <v>91</v>
      </c>
      <c r="B8" s="1">
        <v>248912</v>
      </c>
      <c r="C8" s="1">
        <v>248570</v>
      </c>
      <c r="D8" s="1">
        <v>248081</v>
      </c>
      <c r="E8" s="1">
        <v>247774</v>
      </c>
      <c r="F8" s="1">
        <v>247214</v>
      </c>
      <c r="G8" s="1">
        <v>246516</v>
      </c>
      <c r="H8" s="1">
        <v>245598</v>
      </c>
      <c r="I8" s="1">
        <v>244061</v>
      </c>
      <c r="J8" s="1">
        <v>242624</v>
      </c>
      <c r="K8" s="1">
        <v>241084</v>
      </c>
      <c r="L8" s="1">
        <v>239999</v>
      </c>
      <c r="M8" s="1">
        <v>239557</v>
      </c>
      <c r="N8" s="1">
        <v>238210</v>
      </c>
      <c r="O8" s="1">
        <v>236774</v>
      </c>
      <c r="P8" s="45">
        <f>(Taulukko4[[#This Row],[2010]]/B$6)*100</f>
        <v>98.253314754654866</v>
      </c>
      <c r="Q8" s="46">
        <f>(Taulukko4[[#This Row],[2011]]/C$6)*100</f>
        <v>98.066058578462318</v>
      </c>
      <c r="R8" s="46">
        <f>(Taulukko4[[#This Row],[2012]]/D$6)*100</f>
        <v>97.853063220839047</v>
      </c>
      <c r="S8" s="46">
        <f>(Taulukko4[[#This Row],[2013]]/E$6)*100</f>
        <v>97.686117890105379</v>
      </c>
      <c r="T8" s="46">
        <f>(Taulukko4[[#This Row],[2014]]/F$6)*100</f>
        <v>97.487627422757654</v>
      </c>
      <c r="U8" s="46">
        <f>(Taulukko4[[#This Row],[2015]]/G$6)*100</f>
        <v>97.345195645220528</v>
      </c>
      <c r="V8" s="46">
        <f>(Taulukko4[[#This Row],[2016]]/H$6)*100</f>
        <v>97.14534343294504</v>
      </c>
      <c r="W8" s="46">
        <f>(Taulukko4[[#This Row],[2017]]/I$6)*100</f>
        <v>97.015144890090227</v>
      </c>
      <c r="X8" s="46">
        <f>(Taulukko4[[#This Row],[2018]]/J$6)*100</f>
        <v>96.889151565008348</v>
      </c>
      <c r="Y8" s="46">
        <f>(Taulukko4[[#This Row],[2019]]/K$6)*100</f>
        <v>96.819717031521719</v>
      </c>
      <c r="Z8" s="46">
        <f>(Taulukko4[[#This Row],[2020]]/L$6)*100</f>
        <v>96.670493222967394</v>
      </c>
      <c r="AA8" s="46">
        <f>(Taulukko4[[#This Row],[2021]]/M$6)*100</f>
        <v>96.454383301860574</v>
      </c>
      <c r="AB8" s="46">
        <f>(Taulukko4[[#This Row],[2022]]/N$6)*100</f>
        <v>96.173023428573728</v>
      </c>
      <c r="AC8" s="46">
        <f>(Taulukko4[[#This Row],[2023]]/O$6)*100</f>
        <v>95.400298158668761</v>
      </c>
    </row>
    <row r="9" spans="1:29" x14ac:dyDescent="0.25">
      <c r="A9" s="39" t="s">
        <v>90</v>
      </c>
      <c r="B9" s="1">
        <v>270</v>
      </c>
      <c r="C9" s="1">
        <v>259</v>
      </c>
      <c r="D9" s="1">
        <v>251</v>
      </c>
      <c r="E9" s="1">
        <v>251</v>
      </c>
      <c r="F9" s="1">
        <v>253</v>
      </c>
      <c r="G9" s="1">
        <v>254</v>
      </c>
      <c r="H9" s="1">
        <v>257</v>
      </c>
      <c r="I9" s="1">
        <v>266</v>
      </c>
      <c r="J9" s="1">
        <v>260</v>
      </c>
      <c r="K9" s="1">
        <v>256</v>
      </c>
      <c r="L9" s="1">
        <v>270</v>
      </c>
      <c r="M9" s="1">
        <v>272</v>
      </c>
      <c r="N9" s="1">
        <v>285</v>
      </c>
      <c r="O9" s="1">
        <v>283</v>
      </c>
      <c r="P9" s="45">
        <f>(Taulukko4[[#This Row],[2010]]/B$6)*100</f>
        <v>0.10657740480071998</v>
      </c>
      <c r="Q9" s="46">
        <f>(Taulukko4[[#This Row],[2011]]/C$6)*100</f>
        <v>0.1021809115010731</v>
      </c>
      <c r="R9" s="46">
        <f>(Taulukko4[[#This Row],[2012]]/D$6)*100</f>
        <v>9.9004433505309158E-2</v>
      </c>
      <c r="S9" s="46">
        <f>(Taulukko4[[#This Row],[2013]]/E$6)*100</f>
        <v>9.8957984253458586E-2</v>
      </c>
      <c r="T9" s="46">
        <f>(Taulukko4[[#This Row],[2014]]/F$6)*100</f>
        <v>9.9769308121537142E-2</v>
      </c>
      <c r="U9" s="46">
        <f>(Taulukko4[[#This Row],[2015]]/G$6)*100</f>
        <v>0.10030050663602368</v>
      </c>
      <c r="V9" s="46">
        <f>(Taulukko4[[#This Row],[2016]]/H$6)*100</f>
        <v>0.10165536063920257</v>
      </c>
      <c r="W9" s="46">
        <f>(Taulukko4[[#This Row],[2017]]/I$6)*100</f>
        <v>0.10573597805779704</v>
      </c>
      <c r="X9" s="46">
        <f>(Taulukko4[[#This Row],[2018]]/J$6)*100</f>
        <v>0.10382806073142875</v>
      </c>
      <c r="Y9" s="46">
        <f>(Taulukko4[[#This Row],[2019]]/K$6)*100</f>
        <v>0.10281000630514492</v>
      </c>
      <c r="Z9" s="46">
        <f>(Taulukko4[[#This Row],[2020]]/L$6)*100</f>
        <v>0.10875475802066339</v>
      </c>
      <c r="AA9" s="46">
        <f>(Taulukko4[[#This Row],[2021]]/M$6)*100</f>
        <v>0.1095171180892484</v>
      </c>
      <c r="AB9" s="46">
        <f>(Taulukko4[[#This Row],[2022]]/N$6)*100</f>
        <v>0.11506364836549059</v>
      </c>
      <c r="AC9" s="46">
        <f>(Taulukko4[[#This Row],[2023]]/O$6)*100</f>
        <v>0.11402554494540473</v>
      </c>
    </row>
    <row r="10" spans="1:29" x14ac:dyDescent="0.25">
      <c r="A10" s="39" t="s">
        <v>89</v>
      </c>
      <c r="B10" s="1">
        <v>5</v>
      </c>
      <c r="C10" s="1">
        <v>6</v>
      </c>
      <c r="D10" s="1">
        <v>5</v>
      </c>
      <c r="E10" s="1">
        <v>5</v>
      </c>
      <c r="F10" s="1">
        <v>8</v>
      </c>
      <c r="G10" s="1">
        <v>8</v>
      </c>
      <c r="H10" s="1">
        <v>7</v>
      </c>
      <c r="I10" s="1">
        <v>8</v>
      </c>
      <c r="J10" s="1">
        <v>7</v>
      </c>
      <c r="K10" s="1">
        <v>4</v>
      </c>
      <c r="L10" s="1">
        <v>4</v>
      </c>
      <c r="M10" s="1">
        <v>3</v>
      </c>
      <c r="N10" s="1">
        <v>4</v>
      </c>
      <c r="O10" s="1">
        <v>4</v>
      </c>
      <c r="P10" s="45">
        <f>(Taulukko4[[#This Row],[2010]]/B$6)*100</f>
        <v>1.9736556444577774E-3</v>
      </c>
      <c r="Q10" s="46">
        <f>(Taulukko4[[#This Row],[2011]]/C$6)*100</f>
        <v>2.3671253629592224E-3</v>
      </c>
      <c r="R10" s="46">
        <f>(Taulukko4[[#This Row],[2012]]/D$6)*100</f>
        <v>1.9721998706236886E-3</v>
      </c>
      <c r="S10" s="46">
        <f>(Taulukko4[[#This Row],[2013]]/E$6)*100</f>
        <v>1.971274586722283E-3</v>
      </c>
      <c r="T10" s="46">
        <f>(Taulukko4[[#This Row],[2014]]/F$6)*100</f>
        <v>3.1547607311157994E-3</v>
      </c>
      <c r="U10" s="46">
        <f>(Taulukko4[[#This Row],[2015]]/G$6)*100</f>
        <v>3.1590710751503519E-3</v>
      </c>
      <c r="V10" s="46">
        <f>(Taulukko4[[#This Row],[2016]]/H$6)*100</f>
        <v>2.7688230524296423E-3</v>
      </c>
      <c r="W10" s="46">
        <f>(Taulukko4[[#This Row],[2017]]/I$6)*100</f>
        <v>3.180029415272091E-3</v>
      </c>
      <c r="X10" s="46">
        <f>(Taulukko4[[#This Row],[2018]]/J$6)*100</f>
        <v>2.7953708658461588E-3</v>
      </c>
      <c r="Y10" s="46">
        <f>(Taulukko4[[#This Row],[2019]]/K$6)*100</f>
        <v>1.6064063485178894E-3</v>
      </c>
      <c r="Z10" s="46">
        <f>(Taulukko4[[#This Row],[2020]]/L$6)*100</f>
        <v>1.6111816003061246E-3</v>
      </c>
      <c r="AA10" s="46">
        <f>(Taulukko4[[#This Row],[2021]]/M$6)*100</f>
        <v>1.2079093906902396E-3</v>
      </c>
      <c r="AB10" s="46">
        <f>(Taulukko4[[#This Row],[2022]]/N$6)*100</f>
        <v>1.6149283981121486E-3</v>
      </c>
      <c r="AC10" s="46">
        <f>(Taulukko4[[#This Row],[2023]]/O$6)*100</f>
        <v>1.6116684797937064E-3</v>
      </c>
    </row>
    <row r="11" spans="1:29" x14ac:dyDescent="0.25">
      <c r="A11" s="38" t="s">
        <v>88</v>
      </c>
      <c r="B11" s="27">
        <v>4150</v>
      </c>
      <c r="C11" s="27">
        <v>4637</v>
      </c>
      <c r="D11" s="27">
        <v>5187</v>
      </c>
      <c r="E11" s="27">
        <v>5613</v>
      </c>
      <c r="F11" s="27">
        <v>6110</v>
      </c>
      <c r="G11" s="27">
        <v>6461</v>
      </c>
      <c r="H11" s="27">
        <v>6953</v>
      </c>
      <c r="I11" s="27">
        <v>7235</v>
      </c>
      <c r="J11" s="27">
        <v>7523</v>
      </c>
      <c r="K11" s="27">
        <v>7659</v>
      </c>
      <c r="L11" s="27">
        <v>7992</v>
      </c>
      <c r="M11" s="27">
        <v>8531</v>
      </c>
      <c r="N11" s="27">
        <v>9190</v>
      </c>
      <c r="O11" s="27">
        <v>11129</v>
      </c>
      <c r="P11" s="70">
        <f>(Taulukko4[[#This Row],[2010]]/B$6)*100</f>
        <v>1.6381341848999555</v>
      </c>
      <c r="Q11" s="71">
        <f>(Taulukko4[[#This Row],[2011]]/C$6)*100</f>
        <v>1.8293933846736523</v>
      </c>
      <c r="R11" s="71">
        <f>(Taulukko4[[#This Row],[2012]]/D$6)*100</f>
        <v>2.0459601457850143</v>
      </c>
      <c r="S11" s="71">
        <f>(Taulukko4[[#This Row],[2013]]/E$6)*100</f>
        <v>2.212952851054435</v>
      </c>
      <c r="T11" s="71">
        <f>(Taulukko4[[#This Row],[2014]]/F$6)*100</f>
        <v>2.4094485083896919</v>
      </c>
      <c r="U11" s="71">
        <f>(Taulukko4[[#This Row],[2015]]/G$6)*100</f>
        <v>2.5513447770683029</v>
      </c>
      <c r="V11" s="71">
        <f>(Taulukko4[[#This Row],[2016]]/H$6)*100</f>
        <v>2.7502323833633291</v>
      </c>
      <c r="W11" s="71">
        <f>(Taulukko4[[#This Row],[2017]]/I$6)*100</f>
        <v>2.8759391024366976</v>
      </c>
      <c r="X11" s="71">
        <f>(Taulukko4[[#This Row],[2018]]/J$6)*100</f>
        <v>3.0042250033943789</v>
      </c>
      <c r="Y11" s="71">
        <f>(Taulukko4[[#This Row],[2019]]/K$6)*100</f>
        <v>3.0758665558246285</v>
      </c>
      <c r="Z11" s="71">
        <f>(Taulukko4[[#This Row],[2020]]/L$6)*100</f>
        <v>3.2191408374116368</v>
      </c>
      <c r="AA11" s="71">
        <f>(Taulukko4[[#This Row],[2021]]/M$6)*100</f>
        <v>3.4348916706594781</v>
      </c>
      <c r="AB11" s="71">
        <f>(Taulukko4[[#This Row],[2022]]/N$6)*100</f>
        <v>3.7102979946626617</v>
      </c>
      <c r="AC11" s="71">
        <f>(Taulukko4[[#This Row],[2023]]/O$6)*100</f>
        <v>4.4840646279060401</v>
      </c>
    </row>
    <row r="12" spans="1:29" x14ac:dyDescent="0.25">
      <c r="A12" s="39" t="s">
        <v>59</v>
      </c>
      <c r="B12" s="1">
        <v>1427</v>
      </c>
      <c r="C12" s="1">
        <v>1593</v>
      </c>
      <c r="D12" s="1">
        <v>1781</v>
      </c>
      <c r="E12" s="1">
        <v>1861</v>
      </c>
      <c r="F12" s="1">
        <v>1984</v>
      </c>
      <c r="G12" s="1">
        <v>2087</v>
      </c>
      <c r="H12" s="1">
        <v>2201</v>
      </c>
      <c r="I12" s="1">
        <v>2209</v>
      </c>
      <c r="J12" s="1">
        <v>2243</v>
      </c>
      <c r="K12" s="1">
        <v>2299</v>
      </c>
      <c r="L12" s="1">
        <v>2407</v>
      </c>
      <c r="M12" s="1">
        <v>2521</v>
      </c>
      <c r="N12" s="1">
        <v>2661</v>
      </c>
      <c r="O12" s="1">
        <v>2948</v>
      </c>
      <c r="P12" s="45">
        <f>(Taulukko4[[#This Row],[2010]]/B$6)*100</f>
        <v>0.56328132092824967</v>
      </c>
      <c r="Q12" s="46">
        <f>(Taulukko4[[#This Row],[2011]]/C$6)*100</f>
        <v>0.62847178386567359</v>
      </c>
      <c r="R12" s="46">
        <f>(Taulukko4[[#This Row],[2012]]/D$6)*100</f>
        <v>0.70249759391615785</v>
      </c>
      <c r="S12" s="46">
        <f>(Taulukko4[[#This Row],[2013]]/E$6)*100</f>
        <v>0.73370840117803371</v>
      </c>
      <c r="T12" s="46">
        <f>(Taulukko4[[#This Row],[2014]]/F$6)*100</f>
        <v>0.78238066131671824</v>
      </c>
      <c r="U12" s="46">
        <f>(Taulukko4[[#This Row],[2015]]/G$6)*100</f>
        <v>0.82412266672984813</v>
      </c>
      <c r="V12" s="46">
        <f>(Taulukko4[[#This Row],[2016]]/H$6)*100</f>
        <v>0.87059707691394883</v>
      </c>
      <c r="W12" s="46">
        <f>(Taulukko4[[#This Row],[2017]]/I$6)*100</f>
        <v>0.87808562229200626</v>
      </c>
      <c r="X12" s="46">
        <f>(Taulukko4[[#This Row],[2018]]/J$6)*100</f>
        <v>0.89571669315613345</v>
      </c>
      <c r="Y12" s="46">
        <f>(Taulukko4[[#This Row],[2019]]/K$6)*100</f>
        <v>0.92328204881065679</v>
      </c>
      <c r="Z12" s="46">
        <f>(Taulukko4[[#This Row],[2020]]/L$6)*100</f>
        <v>0.96952852798421041</v>
      </c>
      <c r="AA12" s="46">
        <f>(Taulukko4[[#This Row],[2021]]/M$6)*100</f>
        <v>1.0150465246433646</v>
      </c>
      <c r="AB12" s="46">
        <f>(Taulukko4[[#This Row],[2022]]/N$6)*100</f>
        <v>1.0743311168441068</v>
      </c>
      <c r="AC12" s="46">
        <f>(Taulukko4[[#This Row],[2023]]/O$6)*100</f>
        <v>1.1877996696079616</v>
      </c>
    </row>
    <row r="13" spans="1:29" x14ac:dyDescent="0.25">
      <c r="A13" s="39" t="s">
        <v>62</v>
      </c>
      <c r="B13" s="1">
        <v>28</v>
      </c>
      <c r="C13" s="1">
        <v>41</v>
      </c>
      <c r="D13" s="1">
        <v>55</v>
      </c>
      <c r="E13" s="1">
        <v>66</v>
      </c>
      <c r="F13" s="1">
        <v>70</v>
      </c>
      <c r="G13" s="1">
        <v>84</v>
      </c>
      <c r="H13" s="1">
        <v>98</v>
      </c>
      <c r="I13" s="1">
        <v>114</v>
      </c>
      <c r="J13" s="1">
        <v>128</v>
      </c>
      <c r="K13" s="1">
        <v>157</v>
      </c>
      <c r="L13" s="1">
        <v>183</v>
      </c>
      <c r="M13" s="1">
        <v>211</v>
      </c>
      <c r="N13" s="1">
        <v>245</v>
      </c>
      <c r="O13" s="1">
        <v>1157</v>
      </c>
      <c r="P13" s="45">
        <f>(Taulukko4[[#This Row],[2010]]/B$6)*100</f>
        <v>1.1052471608963554E-2</v>
      </c>
      <c r="Q13" s="46">
        <f>(Taulukko4[[#This Row],[2011]]/C$6)*100</f>
        <v>1.6175356646888017E-2</v>
      </c>
      <c r="R13" s="46">
        <f>(Taulukko4[[#This Row],[2012]]/D$6)*100</f>
        <v>2.1694198576860571E-2</v>
      </c>
      <c r="S13" s="46">
        <f>(Taulukko4[[#This Row],[2013]]/E$6)*100</f>
        <v>2.6020824544734131E-2</v>
      </c>
      <c r="T13" s="46">
        <f>(Taulukko4[[#This Row],[2014]]/F$6)*100</f>
        <v>2.7604156397263248E-2</v>
      </c>
      <c r="U13" s="46">
        <f>(Taulukko4[[#This Row],[2015]]/G$6)*100</f>
        <v>3.3170246289078699E-2</v>
      </c>
      <c r="V13" s="46">
        <f>(Taulukko4[[#This Row],[2016]]/H$6)*100</f>
        <v>3.8763522734014989E-2</v>
      </c>
      <c r="W13" s="46">
        <f>(Taulukko4[[#This Row],[2017]]/I$6)*100</f>
        <v>4.5315419167627297E-2</v>
      </c>
      <c r="X13" s="46">
        <f>(Taulukko4[[#This Row],[2018]]/J$6)*100</f>
        <v>5.1115352975472615E-2</v>
      </c>
      <c r="Y13" s="46">
        <f>(Taulukko4[[#This Row],[2019]]/K$6)*100</f>
        <v>6.305144917932716E-2</v>
      </c>
      <c r="Z13" s="46">
        <f>(Taulukko4[[#This Row],[2020]]/L$6)*100</f>
        <v>7.3711558214005199E-2</v>
      </c>
      <c r="AA13" s="46">
        <f>(Taulukko4[[#This Row],[2021]]/M$6)*100</f>
        <v>8.495629381188019E-2</v>
      </c>
      <c r="AB13" s="46">
        <f>(Taulukko4[[#This Row],[2022]]/N$6)*100</f>
        <v>9.8914364384369111E-2</v>
      </c>
      <c r="AC13" s="46">
        <f>(Taulukko4[[#This Row],[2023]]/O$6)*100</f>
        <v>0.46617510778032956</v>
      </c>
    </row>
    <row r="14" spans="1:29" x14ac:dyDescent="0.25">
      <c r="A14" s="39" t="s">
        <v>86</v>
      </c>
      <c r="B14" s="1">
        <v>371</v>
      </c>
      <c r="C14" s="1">
        <v>386</v>
      </c>
      <c r="D14" s="1">
        <v>407</v>
      </c>
      <c r="E14" s="1">
        <v>412</v>
      </c>
      <c r="F14" s="1">
        <v>445</v>
      </c>
      <c r="G14" s="1">
        <v>505</v>
      </c>
      <c r="H14" s="1">
        <v>684</v>
      </c>
      <c r="I14" s="1">
        <v>829</v>
      </c>
      <c r="J14" s="1">
        <v>887</v>
      </c>
      <c r="K14" s="1">
        <v>931</v>
      </c>
      <c r="L14" s="1">
        <v>947</v>
      </c>
      <c r="M14" s="1">
        <v>958</v>
      </c>
      <c r="N14" s="1">
        <v>1008</v>
      </c>
      <c r="O14" s="1">
        <v>974</v>
      </c>
      <c r="P14" s="45">
        <f>(Taulukko4[[#This Row],[2010]]/B$6)*100</f>
        <v>0.14644524881876711</v>
      </c>
      <c r="Q14" s="46">
        <f>(Taulukko4[[#This Row],[2011]]/C$6)*100</f>
        <v>0.15228506501704331</v>
      </c>
      <c r="R14" s="46">
        <f>(Taulukko4[[#This Row],[2012]]/D$6)*100</f>
        <v>0.16053706946876825</v>
      </c>
      <c r="S14" s="46">
        <f>(Taulukko4[[#This Row],[2013]]/E$6)*100</f>
        <v>0.16243302594591613</v>
      </c>
      <c r="T14" s="46">
        <f>(Taulukko4[[#This Row],[2014]]/F$6)*100</f>
        <v>0.17548356566831635</v>
      </c>
      <c r="U14" s="46">
        <f>(Taulukko4[[#This Row],[2015]]/G$6)*100</f>
        <v>0.19941636161886597</v>
      </c>
      <c r="V14" s="46">
        <f>(Taulukko4[[#This Row],[2016]]/H$6)*100</f>
        <v>0.27055356683741077</v>
      </c>
      <c r="W14" s="46">
        <f>(Taulukko4[[#This Row],[2017]]/I$6)*100</f>
        <v>0.32953054815757049</v>
      </c>
      <c r="X14" s="46">
        <f>(Taulukko4[[#This Row],[2018]]/J$6)*100</f>
        <v>0.35421342257222044</v>
      </c>
      <c r="Y14" s="46">
        <f>(Taulukko4[[#This Row],[2019]]/K$6)*100</f>
        <v>0.37389107761753876</v>
      </c>
      <c r="Z14" s="46">
        <f>(Taulukko4[[#This Row],[2020]]/L$6)*100</f>
        <v>0.38144724387247497</v>
      </c>
      <c r="AA14" s="46">
        <f>(Taulukko4[[#This Row],[2021]]/M$6)*100</f>
        <v>0.38572573209374988</v>
      </c>
      <c r="AB14" s="46">
        <f>(Taulukko4[[#This Row],[2022]]/N$6)*100</f>
        <v>0.40696195632426146</v>
      </c>
      <c r="AC14" s="46">
        <f>(Taulukko4[[#This Row],[2023]]/O$6)*100</f>
        <v>0.39244127482976748</v>
      </c>
    </row>
    <row r="15" spans="1:29" x14ac:dyDescent="0.25">
      <c r="A15" s="39" t="s">
        <v>57</v>
      </c>
      <c r="B15" s="1">
        <v>468</v>
      </c>
      <c r="C15" s="1">
        <v>532</v>
      </c>
      <c r="D15" s="1">
        <v>623</v>
      </c>
      <c r="E15" s="1">
        <v>654</v>
      </c>
      <c r="F15" s="1">
        <v>680</v>
      </c>
      <c r="G15" s="1">
        <v>697</v>
      </c>
      <c r="H15" s="1">
        <v>702</v>
      </c>
      <c r="I15" s="1">
        <v>695</v>
      </c>
      <c r="J15" s="1">
        <v>672</v>
      </c>
      <c r="K15" s="1">
        <v>670</v>
      </c>
      <c r="L15" s="1">
        <v>657</v>
      </c>
      <c r="M15" s="1">
        <v>646</v>
      </c>
      <c r="N15" s="1">
        <v>648</v>
      </c>
      <c r="O15" s="1">
        <v>647</v>
      </c>
      <c r="P15" s="45">
        <f>(Taulukko4[[#This Row],[2010]]/B$6)*100</f>
        <v>0.18473416832124798</v>
      </c>
      <c r="Q15" s="46">
        <f>(Taulukko4[[#This Row],[2011]]/C$6)*100</f>
        <v>0.2098851155157177</v>
      </c>
      <c r="R15" s="46">
        <f>(Taulukko4[[#This Row],[2012]]/D$6)*100</f>
        <v>0.24573610387971159</v>
      </c>
      <c r="S15" s="46">
        <f>(Taulukko4[[#This Row],[2013]]/E$6)*100</f>
        <v>0.25784271594327457</v>
      </c>
      <c r="T15" s="46">
        <f>(Taulukko4[[#This Row],[2014]]/F$6)*100</f>
        <v>0.26815466214484296</v>
      </c>
      <c r="U15" s="46">
        <f>(Taulukko4[[#This Row],[2015]]/G$6)*100</f>
        <v>0.27523406742247442</v>
      </c>
      <c r="V15" s="46">
        <f>(Taulukko4[[#This Row],[2016]]/H$6)*100</f>
        <v>0.27767339754365838</v>
      </c>
      <c r="W15" s="46">
        <f>(Taulukko4[[#This Row],[2017]]/I$6)*100</f>
        <v>0.27626505545176294</v>
      </c>
      <c r="X15" s="46">
        <f>(Taulukko4[[#This Row],[2018]]/J$6)*100</f>
        <v>0.26835560312123125</v>
      </c>
      <c r="Y15" s="46">
        <f>(Taulukko4[[#This Row],[2019]]/K$6)*100</f>
        <v>0.26907306337674647</v>
      </c>
      <c r="Z15" s="46">
        <f>(Taulukko4[[#This Row],[2020]]/L$6)*100</f>
        <v>0.26463657785028094</v>
      </c>
      <c r="AA15" s="46">
        <f>(Taulukko4[[#This Row],[2021]]/M$6)*100</f>
        <v>0.26010315546196494</v>
      </c>
      <c r="AB15" s="46">
        <f>(Taulukko4[[#This Row],[2022]]/N$6)*100</f>
        <v>0.26161840049416807</v>
      </c>
      <c r="AC15" s="46">
        <f>(Taulukko4[[#This Row],[2023]]/O$6)*100</f>
        <v>0.26068737660663199</v>
      </c>
    </row>
    <row r="16" spans="1:29" x14ac:dyDescent="0.25">
      <c r="A16" s="39" t="s">
        <v>82</v>
      </c>
      <c r="B16" s="1">
        <v>260</v>
      </c>
      <c r="C16" s="1">
        <v>267</v>
      </c>
      <c r="D16" s="1">
        <v>276</v>
      </c>
      <c r="E16" s="1">
        <v>294</v>
      </c>
      <c r="F16" s="1">
        <v>326</v>
      </c>
      <c r="G16" s="1">
        <v>335</v>
      </c>
      <c r="H16" s="1">
        <v>345</v>
      </c>
      <c r="I16" s="1">
        <v>358</v>
      </c>
      <c r="J16" s="1">
        <v>351</v>
      </c>
      <c r="K16" s="1">
        <v>352</v>
      </c>
      <c r="L16" s="1">
        <v>380</v>
      </c>
      <c r="M16" s="1">
        <v>440</v>
      </c>
      <c r="N16" s="1">
        <v>485</v>
      </c>
      <c r="O16" s="1">
        <v>619</v>
      </c>
      <c r="P16" s="45">
        <f>(Taulukko4[[#This Row],[2010]]/B$6)*100</f>
        <v>0.10263009351180444</v>
      </c>
      <c r="Q16" s="46">
        <f>(Taulukko4[[#This Row],[2011]]/C$6)*100</f>
        <v>0.10533707865168539</v>
      </c>
      <c r="R16" s="46">
        <f>(Taulukko4[[#This Row],[2012]]/D$6)*100</f>
        <v>0.1088654328584276</v>
      </c>
      <c r="S16" s="46">
        <f>(Taulukko4[[#This Row],[2013]]/E$6)*100</f>
        <v>0.11591094569927023</v>
      </c>
      <c r="T16" s="46">
        <f>(Taulukko4[[#This Row],[2014]]/F$6)*100</f>
        <v>0.12855649979296882</v>
      </c>
      <c r="U16" s="46">
        <f>(Taulukko4[[#This Row],[2015]]/G$6)*100</f>
        <v>0.13228610127192098</v>
      </c>
      <c r="V16" s="46">
        <f>(Taulukko4[[#This Row],[2016]]/H$6)*100</f>
        <v>0.13646342186974666</v>
      </c>
      <c r="W16" s="46">
        <f>(Taulukko4[[#This Row],[2017]]/I$6)*100</f>
        <v>0.14230631633342608</v>
      </c>
      <c r="X16" s="46">
        <f>(Taulukko4[[#This Row],[2018]]/J$6)*100</f>
        <v>0.14016788198742883</v>
      </c>
      <c r="Y16" s="46">
        <f>(Taulukko4[[#This Row],[2019]]/K$6)*100</f>
        <v>0.14136375866957426</v>
      </c>
      <c r="Z16" s="46">
        <f>(Taulukko4[[#This Row],[2020]]/L$6)*100</f>
        <v>0.15306225202908183</v>
      </c>
      <c r="AA16" s="46">
        <f>(Taulukko4[[#This Row],[2021]]/M$6)*100</f>
        <v>0.1771600439679018</v>
      </c>
      <c r="AB16" s="46">
        <f>(Taulukko4[[#This Row],[2022]]/N$6)*100</f>
        <v>0.19581006827109801</v>
      </c>
      <c r="AC16" s="46">
        <f>(Taulukko4[[#This Row],[2023]]/O$6)*100</f>
        <v>0.24940569724807604</v>
      </c>
    </row>
    <row r="17" spans="1:29" x14ac:dyDescent="0.25">
      <c r="A17" s="39" t="s">
        <v>64</v>
      </c>
      <c r="B17" s="1">
        <v>174</v>
      </c>
      <c r="C17" s="1">
        <v>190</v>
      </c>
      <c r="D17" s="1">
        <v>216</v>
      </c>
      <c r="E17" s="1">
        <v>225</v>
      </c>
      <c r="F17" s="1">
        <v>243</v>
      </c>
      <c r="G17" s="1">
        <v>262</v>
      </c>
      <c r="H17" s="1">
        <v>291</v>
      </c>
      <c r="I17" s="1">
        <v>299</v>
      </c>
      <c r="J17" s="1">
        <v>315</v>
      </c>
      <c r="K17" s="1">
        <v>335</v>
      </c>
      <c r="L17" s="1">
        <v>357</v>
      </c>
      <c r="M17" s="1">
        <v>378</v>
      </c>
      <c r="N17" s="1">
        <v>406</v>
      </c>
      <c r="O17" s="1">
        <v>433</v>
      </c>
      <c r="P17" s="45">
        <f>(Taulukko4[[#This Row],[2010]]/B$6)*100</f>
        <v>6.8683216427130656E-2</v>
      </c>
      <c r="Q17" s="46">
        <f>(Taulukko4[[#This Row],[2011]]/C$6)*100</f>
        <v>7.4958969827042032E-2</v>
      </c>
      <c r="R17" s="46">
        <f>(Taulukko4[[#This Row],[2012]]/D$6)*100</f>
        <v>8.5199034410943342E-2</v>
      </c>
      <c r="S17" s="46">
        <f>(Taulukko4[[#This Row],[2013]]/E$6)*100</f>
        <v>8.8707356402502727E-2</v>
      </c>
      <c r="T17" s="46">
        <f>(Taulukko4[[#This Row],[2014]]/F$6)*100</f>
        <v>9.5825857207642418E-2</v>
      </c>
      <c r="U17" s="46">
        <f>(Taulukko4[[#This Row],[2015]]/G$6)*100</f>
        <v>0.10345957771117403</v>
      </c>
      <c r="V17" s="46">
        <f>(Taulukko4[[#This Row],[2016]]/H$6)*100</f>
        <v>0.1151039297510037</v>
      </c>
      <c r="W17" s="46">
        <f>(Taulukko4[[#This Row],[2017]]/I$6)*100</f>
        <v>0.1188535993957944</v>
      </c>
      <c r="X17" s="46">
        <f>(Taulukko4[[#This Row],[2018]]/J$6)*100</f>
        <v>0.12579168896307713</v>
      </c>
      <c r="Y17" s="46">
        <f>(Taulukko4[[#This Row],[2019]]/K$6)*100</f>
        <v>0.13453653168837323</v>
      </c>
      <c r="Z17" s="46">
        <f>(Taulukko4[[#This Row],[2020]]/L$6)*100</f>
        <v>0.1437979578273216</v>
      </c>
      <c r="AA17" s="46">
        <f>(Taulukko4[[#This Row],[2021]]/M$6)*100</f>
        <v>0.15219658322697022</v>
      </c>
      <c r="AB17" s="46">
        <f>(Taulukko4[[#This Row],[2022]]/N$6)*100</f>
        <v>0.1639152324083831</v>
      </c>
      <c r="AC17" s="46">
        <f>(Taulukko4[[#This Row],[2023]]/O$6)*100</f>
        <v>0.17446311293766872</v>
      </c>
    </row>
    <row r="18" spans="1:29" x14ac:dyDescent="0.25">
      <c r="A18" s="39" t="s">
        <v>56</v>
      </c>
      <c r="B18" s="1">
        <v>133</v>
      </c>
      <c r="C18" s="1">
        <v>156</v>
      </c>
      <c r="D18" s="1">
        <v>193</v>
      </c>
      <c r="E18" s="1">
        <v>219</v>
      </c>
      <c r="F18" s="1">
        <v>223</v>
      </c>
      <c r="G18" s="1">
        <v>233</v>
      </c>
      <c r="H18" s="1">
        <v>245</v>
      </c>
      <c r="I18" s="1">
        <v>253</v>
      </c>
      <c r="J18" s="1">
        <v>261</v>
      </c>
      <c r="K18" s="1">
        <v>260</v>
      </c>
      <c r="L18" s="1">
        <v>256</v>
      </c>
      <c r="M18" s="1">
        <v>280</v>
      </c>
      <c r="N18" s="1">
        <v>283</v>
      </c>
      <c r="O18" s="1">
        <v>300</v>
      </c>
      <c r="P18" s="45">
        <f>(Taulukko4[[#This Row],[2010]]/B$6)*100</f>
        <v>5.249924014257689E-2</v>
      </c>
      <c r="Q18" s="46">
        <f>(Taulukko4[[#This Row],[2011]]/C$6)*100</f>
        <v>6.1545259436939781E-2</v>
      </c>
      <c r="R18" s="46">
        <f>(Taulukko4[[#This Row],[2012]]/D$6)*100</f>
        <v>7.612691500607438E-2</v>
      </c>
      <c r="S18" s="46">
        <f>(Taulukko4[[#This Row],[2013]]/E$6)*100</f>
        <v>8.6341826898435989E-2</v>
      </c>
      <c r="T18" s="46">
        <f>(Taulukko4[[#This Row],[2014]]/F$6)*100</f>
        <v>8.7938955379852912E-2</v>
      </c>
      <c r="U18" s="46">
        <f>(Taulukko4[[#This Row],[2015]]/G$6)*100</f>
        <v>9.200794506375401E-2</v>
      </c>
      <c r="V18" s="46">
        <f>(Taulukko4[[#This Row],[2016]]/H$6)*100</f>
        <v>9.690880683503747E-2</v>
      </c>
      <c r="W18" s="46">
        <f>(Taulukko4[[#This Row],[2017]]/I$6)*100</f>
        <v>0.10056843025797989</v>
      </c>
      <c r="X18" s="46">
        <f>(Taulukko4[[#This Row],[2018]]/J$6)*100</f>
        <v>0.10422739942654964</v>
      </c>
      <c r="Y18" s="46">
        <f>(Taulukko4[[#This Row],[2019]]/K$6)*100</f>
        <v>0.10441641265366282</v>
      </c>
      <c r="Z18" s="46">
        <f>(Taulukko4[[#This Row],[2020]]/L$6)*100</f>
        <v>0.10311562241959198</v>
      </c>
      <c r="AA18" s="46">
        <f>(Taulukko4[[#This Row],[2021]]/M$6)*100</f>
        <v>0.1127382097977557</v>
      </c>
      <c r="AB18" s="46">
        <f>(Taulukko4[[#This Row],[2022]]/N$6)*100</f>
        <v>0.11425618416643453</v>
      </c>
      <c r="AC18" s="46">
        <f>(Taulukko4[[#This Row],[2023]]/O$6)*100</f>
        <v>0.12087513598452798</v>
      </c>
    </row>
    <row r="19" spans="1:29" x14ac:dyDescent="0.25">
      <c r="A19" s="39" t="s">
        <v>73</v>
      </c>
      <c r="B19" s="1">
        <v>14</v>
      </c>
      <c r="C19" s="1">
        <v>19</v>
      </c>
      <c r="D19" s="1">
        <v>24</v>
      </c>
      <c r="E19" s="1">
        <v>114</v>
      </c>
      <c r="F19" s="1">
        <v>151</v>
      </c>
      <c r="G19" s="1">
        <v>170</v>
      </c>
      <c r="H19" s="1">
        <v>172</v>
      </c>
      <c r="I19" s="1">
        <v>196</v>
      </c>
      <c r="J19" s="1">
        <v>215</v>
      </c>
      <c r="K19" s="1">
        <v>228</v>
      </c>
      <c r="L19" s="1">
        <v>217</v>
      </c>
      <c r="M19" s="1">
        <v>226</v>
      </c>
      <c r="N19" s="1">
        <v>242</v>
      </c>
      <c r="O19" s="1">
        <v>297</v>
      </c>
      <c r="P19" s="45">
        <f>(Taulukko4[[#This Row],[2010]]/B$6)*100</f>
        <v>5.5262358044817772E-3</v>
      </c>
      <c r="Q19" s="46">
        <f>(Taulukko4[[#This Row],[2011]]/C$6)*100</f>
        <v>7.4958969827042038E-3</v>
      </c>
      <c r="R19" s="46">
        <f>(Taulukko4[[#This Row],[2012]]/D$6)*100</f>
        <v>9.4665593789937056E-3</v>
      </c>
      <c r="S19" s="46">
        <f>(Taulukko4[[#This Row],[2013]]/E$6)*100</f>
        <v>4.4945060577268048E-2</v>
      </c>
      <c r="T19" s="46">
        <f>(Taulukko4[[#This Row],[2014]]/F$6)*100</f>
        <v>5.9546108799810711E-2</v>
      </c>
      <c r="U19" s="46">
        <f>(Taulukko4[[#This Row],[2015]]/G$6)*100</f>
        <v>6.7130260346944984E-2</v>
      </c>
      <c r="V19" s="46">
        <f>(Taulukko4[[#This Row],[2016]]/H$6)*100</f>
        <v>6.8033937859699772E-2</v>
      </c>
      <c r="W19" s="46">
        <f>(Taulukko4[[#This Row],[2017]]/I$6)*100</f>
        <v>7.7910720674166239E-2</v>
      </c>
      <c r="X19" s="46">
        <f>(Taulukko4[[#This Row],[2018]]/J$6)*100</f>
        <v>8.5857819450989165E-2</v>
      </c>
      <c r="Y19" s="46">
        <f>(Taulukko4[[#This Row],[2019]]/K$6)*100</f>
        <v>9.156516186551969E-2</v>
      </c>
      <c r="Z19" s="46">
        <f>(Taulukko4[[#This Row],[2020]]/L$6)*100</f>
        <v>8.7406601816607254E-2</v>
      </c>
      <c r="AA19" s="46">
        <f>(Taulukko4[[#This Row],[2021]]/M$6)*100</f>
        <v>9.099584076533139E-2</v>
      </c>
      <c r="AB19" s="46">
        <f>(Taulukko4[[#This Row],[2022]]/N$6)*100</f>
        <v>9.7703168085784983E-2</v>
      </c>
      <c r="AC19" s="46">
        <f>(Taulukko4[[#This Row],[2023]]/O$6)*100</f>
        <v>0.11966638462468271</v>
      </c>
    </row>
    <row r="20" spans="1:29" x14ac:dyDescent="0.25">
      <c r="A20" s="39" t="s">
        <v>85</v>
      </c>
      <c r="B20" s="1">
        <v>15</v>
      </c>
      <c r="C20" s="1">
        <v>17</v>
      </c>
      <c r="D20" s="1">
        <v>22</v>
      </c>
      <c r="E20" s="1">
        <v>25</v>
      </c>
      <c r="F20" s="1">
        <v>29</v>
      </c>
      <c r="G20" s="1">
        <v>32</v>
      </c>
      <c r="H20" s="1">
        <v>40</v>
      </c>
      <c r="I20" s="1">
        <v>48</v>
      </c>
      <c r="J20" s="1">
        <v>63</v>
      </c>
      <c r="K20" s="1">
        <v>77</v>
      </c>
      <c r="L20" s="1">
        <v>78</v>
      </c>
      <c r="M20" s="1">
        <v>87</v>
      </c>
      <c r="N20" s="1">
        <v>131</v>
      </c>
      <c r="O20" s="1">
        <v>245</v>
      </c>
      <c r="P20" s="45">
        <f>(Taulukko4[[#This Row],[2010]]/B$6)*100</f>
        <v>5.9209669333733323E-3</v>
      </c>
      <c r="Q20" s="46">
        <f>(Taulukko4[[#This Row],[2011]]/C$6)*100</f>
        <v>6.70685519505113E-3</v>
      </c>
      <c r="R20" s="46">
        <f>(Taulukko4[[#This Row],[2012]]/D$6)*100</f>
        <v>8.6776794307442291E-3</v>
      </c>
      <c r="S20" s="46">
        <f>(Taulukko4[[#This Row],[2013]]/E$6)*100</f>
        <v>9.856372933611416E-3</v>
      </c>
      <c r="T20" s="46">
        <f>(Taulukko4[[#This Row],[2014]]/F$6)*100</f>
        <v>1.1436007650294773E-2</v>
      </c>
      <c r="U20" s="46">
        <f>(Taulukko4[[#This Row],[2015]]/G$6)*100</f>
        <v>1.2636284300601408E-2</v>
      </c>
      <c r="V20" s="46">
        <f>(Taulukko4[[#This Row],[2016]]/H$6)*100</f>
        <v>1.5821846013883673E-2</v>
      </c>
      <c r="W20" s="46">
        <f>(Taulukko4[[#This Row],[2017]]/I$6)*100</f>
        <v>1.9080176491632548E-2</v>
      </c>
      <c r="X20" s="46">
        <f>(Taulukko4[[#This Row],[2018]]/J$6)*100</f>
        <v>2.5158337792615428E-2</v>
      </c>
      <c r="Y20" s="46">
        <f>(Taulukko4[[#This Row],[2019]]/K$6)*100</f>
        <v>3.0923322208969369E-2</v>
      </c>
      <c r="Z20" s="46">
        <f>(Taulukko4[[#This Row],[2020]]/L$6)*100</f>
        <v>3.1418041205969423E-2</v>
      </c>
      <c r="AA20" s="46">
        <f>(Taulukko4[[#This Row],[2021]]/M$6)*100</f>
        <v>3.5029372330016947E-2</v>
      </c>
      <c r="AB20" s="46">
        <f>(Taulukko4[[#This Row],[2022]]/N$6)*100</f>
        <v>5.2888905038172868E-2</v>
      </c>
      <c r="AC20" s="46">
        <f>(Taulukko4[[#This Row],[2023]]/O$6)*100</f>
        <v>9.8714694387364521E-2</v>
      </c>
    </row>
    <row r="21" spans="1:29" x14ac:dyDescent="0.25">
      <c r="A21" s="39" t="s">
        <v>77</v>
      </c>
      <c r="B21" s="1">
        <v>133</v>
      </c>
      <c r="C21" s="1">
        <v>176</v>
      </c>
      <c r="D21" s="1">
        <v>219</v>
      </c>
      <c r="E21" s="1">
        <v>246</v>
      </c>
      <c r="F21" s="1">
        <v>267</v>
      </c>
      <c r="G21" s="1">
        <v>255</v>
      </c>
      <c r="H21" s="1">
        <v>257</v>
      </c>
      <c r="I21" s="1">
        <v>261</v>
      </c>
      <c r="J21" s="1">
        <v>267</v>
      </c>
      <c r="K21" s="1">
        <v>158</v>
      </c>
      <c r="L21" s="1">
        <v>186</v>
      </c>
      <c r="M21" s="1">
        <v>211</v>
      </c>
      <c r="N21" s="1">
        <v>206</v>
      </c>
      <c r="O21" s="1">
        <v>244</v>
      </c>
      <c r="P21" s="45">
        <f>(Taulukko4[[#This Row],[2010]]/B$6)*100</f>
        <v>5.249924014257689E-2</v>
      </c>
      <c r="Q21" s="46">
        <f>(Taulukko4[[#This Row],[2011]]/C$6)*100</f>
        <v>6.9435677313470529E-2</v>
      </c>
      <c r="R21" s="46">
        <f>(Taulukko4[[#This Row],[2012]]/D$6)*100</f>
        <v>8.6382354333317549E-2</v>
      </c>
      <c r="S21" s="46">
        <f>(Taulukko4[[#This Row],[2013]]/E$6)*100</f>
        <v>9.6986709666736309E-2</v>
      </c>
      <c r="T21" s="46">
        <f>(Taulukko4[[#This Row],[2014]]/F$6)*100</f>
        <v>0.1052901394009898</v>
      </c>
      <c r="U21" s="46">
        <f>(Taulukko4[[#This Row],[2015]]/G$6)*100</f>
        <v>0.10069539052041747</v>
      </c>
      <c r="V21" s="46">
        <f>(Taulukko4[[#This Row],[2016]]/H$6)*100</f>
        <v>0.10165536063920257</v>
      </c>
      <c r="W21" s="46">
        <f>(Taulukko4[[#This Row],[2017]]/I$6)*100</f>
        <v>0.10374845967325197</v>
      </c>
      <c r="X21" s="46">
        <f>(Taulukko4[[#This Row],[2018]]/J$6)*100</f>
        <v>0.10662343159727491</v>
      </c>
      <c r="Y21" s="46">
        <f>(Taulukko4[[#This Row],[2019]]/K$6)*100</f>
        <v>6.3453050766456631E-2</v>
      </c>
      <c r="Z21" s="46">
        <f>(Taulukko4[[#This Row],[2020]]/L$6)*100</f>
        <v>7.4919944414234788E-2</v>
      </c>
      <c r="AA21" s="46">
        <f>(Taulukko4[[#This Row],[2021]]/M$6)*100</f>
        <v>8.495629381188019E-2</v>
      </c>
      <c r="AB21" s="46">
        <f>(Taulukko4[[#This Row],[2022]]/N$6)*100</f>
        <v>8.3168812502775663E-2</v>
      </c>
      <c r="AC21" s="46">
        <f>(Taulukko4[[#This Row],[2023]]/O$6)*100</f>
        <v>9.8311777267416092E-2</v>
      </c>
    </row>
    <row r="22" spans="1:29" x14ac:dyDescent="0.25">
      <c r="A22" s="39" t="s">
        <v>63</v>
      </c>
      <c r="B22" s="1">
        <v>154</v>
      </c>
      <c r="C22" s="1">
        <v>151</v>
      </c>
      <c r="D22" s="1">
        <v>166</v>
      </c>
      <c r="E22" s="1">
        <v>178</v>
      </c>
      <c r="F22" s="1">
        <v>198</v>
      </c>
      <c r="G22" s="1">
        <v>196</v>
      </c>
      <c r="H22" s="1">
        <v>211</v>
      </c>
      <c r="I22" s="1">
        <v>213</v>
      </c>
      <c r="J22" s="1">
        <v>208</v>
      </c>
      <c r="K22" s="1">
        <v>208</v>
      </c>
      <c r="L22" s="1">
        <v>213</v>
      </c>
      <c r="M22" s="1">
        <v>225</v>
      </c>
      <c r="N22" s="1">
        <v>241</v>
      </c>
      <c r="O22" s="1">
        <v>243</v>
      </c>
      <c r="P22" s="45">
        <f>(Taulukko4[[#This Row],[2010]]/B$6)*100</f>
        <v>6.0788593849299549E-2</v>
      </c>
      <c r="Q22" s="46">
        <f>(Taulukko4[[#This Row],[2011]]/C$6)*100</f>
        <v>5.9572654967807094E-2</v>
      </c>
      <c r="R22" s="46">
        <f>(Taulukko4[[#This Row],[2012]]/D$6)*100</f>
        <v>6.5477035704706463E-2</v>
      </c>
      <c r="S22" s="46">
        <f>(Taulukko4[[#This Row],[2013]]/E$6)*100</f>
        <v>7.0177375287313271E-2</v>
      </c>
      <c r="T22" s="46">
        <f>(Taulukko4[[#This Row],[2014]]/F$6)*100</f>
        <v>7.8080328095116044E-2</v>
      </c>
      <c r="U22" s="46">
        <f>(Taulukko4[[#This Row],[2015]]/G$6)*100</f>
        <v>7.7397241341183629E-2</v>
      </c>
      <c r="V22" s="46">
        <f>(Taulukko4[[#This Row],[2016]]/H$6)*100</f>
        <v>8.3460237723236352E-2</v>
      </c>
      <c r="W22" s="46">
        <f>(Taulukko4[[#This Row],[2017]]/I$6)*100</f>
        <v>8.4668283181619439E-2</v>
      </c>
      <c r="X22" s="46">
        <f>(Taulukko4[[#This Row],[2018]]/J$6)*100</f>
        <v>8.3062448585143001E-2</v>
      </c>
      <c r="Y22" s="46">
        <f>(Taulukko4[[#This Row],[2019]]/K$6)*100</f>
        <v>8.3533130122930246E-2</v>
      </c>
      <c r="Z22" s="46">
        <f>(Taulukko4[[#This Row],[2020]]/L$6)*100</f>
        <v>8.5795420216301127E-2</v>
      </c>
      <c r="AA22" s="46">
        <f>(Taulukko4[[#This Row],[2021]]/M$6)*100</f>
        <v>9.0593204301767968E-2</v>
      </c>
      <c r="AB22" s="46">
        <f>(Taulukko4[[#This Row],[2022]]/N$6)*100</f>
        <v>9.7299435986256955E-2</v>
      </c>
      <c r="AC22" s="46">
        <f>(Taulukko4[[#This Row],[2023]]/O$6)*100</f>
        <v>9.7908860147467663E-2</v>
      </c>
    </row>
    <row r="23" spans="1:29" x14ac:dyDescent="0.25">
      <c r="A23" s="39" t="s">
        <v>81</v>
      </c>
      <c r="B23" s="1">
        <v>71</v>
      </c>
      <c r="C23" s="1">
        <v>80</v>
      </c>
      <c r="D23" s="1">
        <v>90</v>
      </c>
      <c r="E23" s="1">
        <v>95</v>
      </c>
      <c r="F23" s="1">
        <v>144</v>
      </c>
      <c r="G23" s="1">
        <v>154</v>
      </c>
      <c r="H23" s="1">
        <v>156</v>
      </c>
      <c r="I23" s="1">
        <v>139</v>
      </c>
      <c r="J23" s="1">
        <v>155</v>
      </c>
      <c r="K23" s="1">
        <v>164</v>
      </c>
      <c r="L23" s="1">
        <v>194</v>
      </c>
      <c r="M23" s="1">
        <v>219</v>
      </c>
      <c r="N23" s="1">
        <v>225</v>
      </c>
      <c r="O23" s="1">
        <v>227</v>
      </c>
      <c r="P23" s="45">
        <f>(Taulukko4[[#This Row],[2010]]/B$6)*100</f>
        <v>2.8025910151300442E-2</v>
      </c>
      <c r="Q23" s="46">
        <f>(Taulukko4[[#This Row],[2011]]/C$6)*100</f>
        <v>3.1561671506122962E-2</v>
      </c>
      <c r="R23" s="46">
        <f>(Taulukko4[[#This Row],[2012]]/D$6)*100</f>
        <v>3.5499597671226395E-2</v>
      </c>
      <c r="S23" s="46">
        <f>(Taulukko4[[#This Row],[2013]]/E$6)*100</f>
        <v>3.7454217147723373E-2</v>
      </c>
      <c r="T23" s="46">
        <f>(Taulukko4[[#This Row],[2014]]/F$6)*100</f>
        <v>5.6785693160084395E-2</v>
      </c>
      <c r="U23" s="46">
        <f>(Taulukko4[[#This Row],[2015]]/G$6)*100</f>
        <v>6.0812118196644276E-2</v>
      </c>
      <c r="V23" s="46">
        <f>(Taulukko4[[#This Row],[2016]]/H$6)*100</f>
        <v>6.1705199454146313E-2</v>
      </c>
      <c r="W23" s="46">
        <f>(Taulukko4[[#This Row],[2017]]/I$6)*100</f>
        <v>5.5253011090352577E-2</v>
      </c>
      <c r="X23" s="46">
        <f>(Taulukko4[[#This Row],[2018]]/J$6)*100</f>
        <v>6.1897497743736367E-2</v>
      </c>
      <c r="Y23" s="46">
        <f>(Taulukko4[[#This Row],[2019]]/K$6)*100</f>
        <v>6.586266028923346E-2</v>
      </c>
      <c r="Z23" s="46">
        <f>(Taulukko4[[#This Row],[2020]]/L$6)*100</f>
        <v>7.8142307614847042E-2</v>
      </c>
      <c r="AA23" s="46">
        <f>(Taulukko4[[#This Row],[2021]]/M$6)*100</f>
        <v>8.8177385520387494E-2</v>
      </c>
      <c r="AB23" s="46">
        <f>(Taulukko4[[#This Row],[2022]]/N$6)*100</f>
        <v>9.0839722393808359E-2</v>
      </c>
      <c r="AC23" s="46">
        <f>(Taulukko4[[#This Row],[2023]]/O$6)*100</f>
        <v>9.1462186228292844E-2</v>
      </c>
    </row>
    <row r="24" spans="1:29" x14ac:dyDescent="0.25">
      <c r="A24" s="67" t="s">
        <v>68</v>
      </c>
      <c r="B24" s="1">
        <v>140</v>
      </c>
      <c r="C24" s="1">
        <v>151</v>
      </c>
      <c r="D24" s="1">
        <v>156</v>
      </c>
      <c r="E24" s="1">
        <v>167</v>
      </c>
      <c r="F24" s="1">
        <v>168</v>
      </c>
      <c r="G24" s="1">
        <v>165</v>
      </c>
      <c r="H24" s="1">
        <v>167</v>
      </c>
      <c r="I24" s="1">
        <v>165</v>
      </c>
      <c r="J24" s="1">
        <v>167</v>
      </c>
      <c r="K24" s="1">
        <v>165</v>
      </c>
      <c r="L24" s="1">
        <v>162</v>
      </c>
      <c r="M24" s="1">
        <v>168</v>
      </c>
      <c r="N24" s="1">
        <v>178</v>
      </c>
      <c r="O24" s="1">
        <v>181</v>
      </c>
      <c r="P24" s="45">
        <f>(Taulukko4[[#This Row],[2010]]/B$6)*100</f>
        <v>5.5262358044817772E-2</v>
      </c>
      <c r="Q24" s="46">
        <f>(Taulukko4[[#This Row],[2011]]/C$6)*100</f>
        <v>5.9572654967807094E-2</v>
      </c>
      <c r="R24" s="46">
        <f>(Taulukko4[[#This Row],[2012]]/D$6)*100</f>
        <v>6.1532635963459079E-2</v>
      </c>
      <c r="S24" s="46">
        <f>(Taulukko4[[#This Row],[2013]]/E$6)*100</f>
        <v>6.5840571196524242E-2</v>
      </c>
      <c r="T24" s="46">
        <f>(Taulukko4[[#This Row],[2014]]/F$6)*100</f>
        <v>6.6249975353431786E-2</v>
      </c>
      <c r="U24" s="46">
        <f>(Taulukko4[[#This Row],[2015]]/G$6)*100</f>
        <v>6.5155840924976005E-2</v>
      </c>
      <c r="V24" s="46">
        <f>(Taulukko4[[#This Row],[2016]]/H$6)*100</f>
        <v>6.6056207107964324E-2</v>
      </c>
      <c r="W24" s="46">
        <f>(Taulukko4[[#This Row],[2017]]/I$6)*100</f>
        <v>6.558810668998688E-2</v>
      </c>
      <c r="X24" s="46">
        <f>(Taulukko4[[#This Row],[2018]]/J$6)*100</f>
        <v>6.6689562085186935E-2</v>
      </c>
      <c r="Y24" s="46">
        <f>(Taulukko4[[#This Row],[2019]]/K$6)*100</f>
        <v>6.6264261876362932E-2</v>
      </c>
      <c r="Z24" s="46">
        <f>(Taulukko4[[#This Row],[2020]]/L$6)*100</f>
        <v>6.5252854812398037E-2</v>
      </c>
      <c r="AA24" s="46">
        <f>(Taulukko4[[#This Row],[2021]]/M$6)*100</f>
        <v>6.764292587865342E-2</v>
      </c>
      <c r="AB24" s="46">
        <f>(Taulukko4[[#This Row],[2022]]/N$6)*100</f>
        <v>7.1864313715990613E-2</v>
      </c>
      <c r="AC24" s="46">
        <f>(Taulukko4[[#This Row],[2023]]/O$6)*100</f>
        <v>7.2927998710665215E-2</v>
      </c>
    </row>
    <row r="25" spans="1:29" x14ac:dyDescent="0.25">
      <c r="A25" s="67" t="s">
        <v>76</v>
      </c>
      <c r="B25" s="1">
        <v>22</v>
      </c>
      <c r="C25" s="1">
        <v>25</v>
      </c>
      <c r="D25" s="1">
        <v>22</v>
      </c>
      <c r="E25" s="1">
        <v>23</v>
      </c>
      <c r="F25" s="1">
        <v>39</v>
      </c>
      <c r="G25" s="1">
        <v>42</v>
      </c>
      <c r="H25" s="1">
        <v>56</v>
      </c>
      <c r="I25" s="1">
        <v>73</v>
      </c>
      <c r="J25" s="1">
        <v>96</v>
      </c>
      <c r="K25" s="1">
        <v>116</v>
      </c>
      <c r="L25" s="1">
        <v>127</v>
      </c>
      <c r="M25" s="1">
        <v>134</v>
      </c>
      <c r="N25" s="1">
        <v>164</v>
      </c>
      <c r="O25" s="1">
        <v>174</v>
      </c>
      <c r="P25" s="45">
        <f>(Taulukko4[[#This Row],[2010]]/B$6)*100</f>
        <v>8.6840848356142218E-3</v>
      </c>
      <c r="Q25" s="46">
        <f>(Taulukko4[[#This Row],[2011]]/C$6)*100</f>
        <v>9.8630223456634275E-3</v>
      </c>
      <c r="R25" s="46">
        <f>(Taulukko4[[#This Row],[2012]]/D$6)*100</f>
        <v>8.6776794307442291E-3</v>
      </c>
      <c r="S25" s="46">
        <f>(Taulukko4[[#This Row],[2013]]/E$6)*100</f>
        <v>9.0678630989225011E-3</v>
      </c>
      <c r="T25" s="46">
        <f>(Taulukko4[[#This Row],[2014]]/F$6)*100</f>
        <v>1.5379458564189524E-2</v>
      </c>
      <c r="U25" s="46">
        <f>(Taulukko4[[#This Row],[2015]]/G$6)*100</f>
        <v>1.6585123144539349E-2</v>
      </c>
      <c r="V25" s="46">
        <f>(Taulukko4[[#This Row],[2016]]/H$6)*100</f>
        <v>2.2150584419437139E-2</v>
      </c>
      <c r="W25" s="46">
        <f>(Taulukko4[[#This Row],[2017]]/I$6)*100</f>
        <v>2.9017768414357836E-2</v>
      </c>
      <c r="X25" s="46">
        <f>(Taulukko4[[#This Row],[2018]]/J$6)*100</f>
        <v>3.833651473160446E-2</v>
      </c>
      <c r="Y25" s="46">
        <f>(Taulukko4[[#This Row],[2019]]/K$6)*100</f>
        <v>4.6585784107018788E-2</v>
      </c>
      <c r="Z25" s="46">
        <f>(Taulukko4[[#This Row],[2020]]/L$6)*100</f>
        <v>5.1155015809719456E-2</v>
      </c>
      <c r="AA25" s="46">
        <f>(Taulukko4[[#This Row],[2021]]/M$6)*100</f>
        <v>5.3953286117497369E-2</v>
      </c>
      <c r="AB25" s="46">
        <f>(Taulukko4[[#This Row],[2022]]/N$6)*100</f>
        <v>6.6212064322598088E-2</v>
      </c>
      <c r="AC25" s="46">
        <f>(Taulukko4[[#This Row],[2023]]/O$6)*100</f>
        <v>7.0107578871026227E-2</v>
      </c>
    </row>
    <row r="26" spans="1:29" x14ac:dyDescent="0.25">
      <c r="A26" s="39" t="s">
        <v>66</v>
      </c>
      <c r="B26" s="1">
        <v>21</v>
      </c>
      <c r="C26" s="1">
        <v>22</v>
      </c>
      <c r="D26" s="1">
        <v>27</v>
      </c>
      <c r="E26" s="1">
        <v>27</v>
      </c>
      <c r="F26" s="1">
        <v>40</v>
      </c>
      <c r="G26" s="1">
        <v>41</v>
      </c>
      <c r="H26" s="1">
        <v>47</v>
      </c>
      <c r="I26" s="1">
        <v>51</v>
      </c>
      <c r="J26" s="1">
        <v>47</v>
      </c>
      <c r="K26" s="1">
        <v>61</v>
      </c>
      <c r="L26" s="1">
        <v>69</v>
      </c>
      <c r="M26" s="1">
        <v>79</v>
      </c>
      <c r="N26" s="1">
        <v>111</v>
      </c>
      <c r="O26" s="1">
        <v>162</v>
      </c>
      <c r="P26" s="45">
        <f>(Taulukko4[[#This Row],[2010]]/B$6)*100</f>
        <v>8.2893537067226658E-3</v>
      </c>
      <c r="Q26" s="46">
        <f>(Taulukko4[[#This Row],[2011]]/C$6)*100</f>
        <v>8.6794596641838161E-3</v>
      </c>
      <c r="R26" s="46">
        <f>(Taulukko4[[#This Row],[2012]]/D$6)*100</f>
        <v>1.0649879301367918E-2</v>
      </c>
      <c r="S26" s="46">
        <f>(Taulukko4[[#This Row],[2013]]/E$6)*100</f>
        <v>1.0644882768300327E-2</v>
      </c>
      <c r="T26" s="46">
        <f>(Taulukko4[[#This Row],[2014]]/F$6)*100</f>
        <v>1.5773803655578997E-2</v>
      </c>
      <c r="U26" s="46">
        <f>(Taulukko4[[#This Row],[2015]]/G$6)*100</f>
        <v>1.6190239260145553E-2</v>
      </c>
      <c r="V26" s="46">
        <f>(Taulukko4[[#This Row],[2016]]/H$6)*100</f>
        <v>1.859066906631331E-2</v>
      </c>
      <c r="W26" s="46">
        <f>(Taulukko4[[#This Row],[2017]]/I$6)*100</f>
        <v>2.0272687522359584E-2</v>
      </c>
      <c r="X26" s="46">
        <f>(Taulukko4[[#This Row],[2018]]/J$6)*100</f>
        <v>1.8768918670681353E-2</v>
      </c>
      <c r="Y26" s="46">
        <f>(Taulukko4[[#This Row],[2019]]/K$6)*100</f>
        <v>2.4497696814897815E-2</v>
      </c>
      <c r="Z26" s="46">
        <f>(Taulukko4[[#This Row],[2020]]/L$6)*100</f>
        <v>2.779288260528065E-2</v>
      </c>
      <c r="AA26" s="46">
        <f>(Taulukko4[[#This Row],[2021]]/M$6)*100</f>
        <v>3.1808280621509644E-2</v>
      </c>
      <c r="AB26" s="46">
        <f>(Taulukko4[[#This Row],[2022]]/N$6)*100</f>
        <v>4.4814263047612123E-2</v>
      </c>
      <c r="AC26" s="46">
        <f>(Taulukko4[[#This Row],[2023]]/O$6)*100</f>
        <v>6.5272573431645109E-2</v>
      </c>
    </row>
    <row r="27" spans="1:29" x14ac:dyDescent="0.25">
      <c r="A27" s="39" t="s">
        <v>60</v>
      </c>
      <c r="B27" s="1">
        <v>17</v>
      </c>
      <c r="C27" s="1">
        <v>17</v>
      </c>
      <c r="D27" s="1">
        <v>23</v>
      </c>
      <c r="E27" s="1">
        <v>35</v>
      </c>
      <c r="F27" s="1">
        <v>46</v>
      </c>
      <c r="G27" s="1">
        <v>54</v>
      </c>
      <c r="H27" s="1">
        <v>61</v>
      </c>
      <c r="I27" s="1">
        <v>61</v>
      </c>
      <c r="J27" s="1">
        <v>62</v>
      </c>
      <c r="K27" s="1">
        <v>79</v>
      </c>
      <c r="L27" s="1">
        <v>94</v>
      </c>
      <c r="M27" s="1">
        <v>114</v>
      </c>
      <c r="N27" s="1">
        <v>129</v>
      </c>
      <c r="O27" s="1">
        <v>162</v>
      </c>
      <c r="P27" s="45">
        <f>(Taulukko4[[#This Row],[2010]]/B$6)*100</f>
        <v>6.7104291911564435E-3</v>
      </c>
      <c r="Q27" s="46">
        <f>(Taulukko4[[#This Row],[2011]]/C$6)*100</f>
        <v>6.70685519505113E-3</v>
      </c>
      <c r="R27" s="46">
        <f>(Taulukko4[[#This Row],[2012]]/D$6)*100</f>
        <v>9.0721194048689682E-3</v>
      </c>
      <c r="S27" s="46">
        <f>(Taulukko4[[#This Row],[2013]]/E$6)*100</f>
        <v>1.3798922107055979E-2</v>
      </c>
      <c r="T27" s="46">
        <f>(Taulukko4[[#This Row],[2014]]/F$6)*100</f>
        <v>1.8139874203915846E-2</v>
      </c>
      <c r="U27" s="46">
        <f>(Taulukko4[[#This Row],[2015]]/G$6)*100</f>
        <v>2.1323729757264875E-2</v>
      </c>
      <c r="V27" s="46">
        <f>(Taulukko4[[#This Row],[2016]]/H$6)*100</f>
        <v>2.4128315171172594E-2</v>
      </c>
      <c r="W27" s="46">
        <f>(Taulukko4[[#This Row],[2017]]/I$6)*100</f>
        <v>2.4247724291449696E-2</v>
      </c>
      <c r="X27" s="46">
        <f>(Taulukko4[[#This Row],[2018]]/J$6)*100</f>
        <v>2.4758999097494547E-2</v>
      </c>
      <c r="Y27" s="46">
        <f>(Taulukko4[[#This Row],[2019]]/K$6)*100</f>
        <v>3.1726525383228316E-2</v>
      </c>
      <c r="Z27" s="46">
        <f>(Taulukko4[[#This Row],[2020]]/L$6)*100</f>
        <v>3.7862767607193926E-2</v>
      </c>
      <c r="AA27" s="46">
        <f>(Taulukko4[[#This Row],[2021]]/M$6)*100</f>
        <v>4.590055684622911E-2</v>
      </c>
      <c r="AB27" s="46">
        <f>(Taulukko4[[#This Row],[2022]]/N$6)*100</f>
        <v>5.2081440839116797E-2</v>
      </c>
      <c r="AC27" s="46">
        <f>(Taulukko4[[#This Row],[2023]]/O$6)*100</f>
        <v>6.5272573431645109E-2</v>
      </c>
    </row>
    <row r="28" spans="1:29" x14ac:dyDescent="0.25">
      <c r="A28" s="39" t="s">
        <v>71</v>
      </c>
      <c r="B28" s="1">
        <v>76</v>
      </c>
      <c r="C28" s="1">
        <v>88</v>
      </c>
      <c r="D28" s="1">
        <v>98</v>
      </c>
      <c r="E28" s="1">
        <v>106</v>
      </c>
      <c r="F28" s="1">
        <v>113</v>
      </c>
      <c r="G28" s="1">
        <v>106</v>
      </c>
      <c r="H28" s="1">
        <v>102</v>
      </c>
      <c r="I28" s="1">
        <v>109</v>
      </c>
      <c r="J28" s="1">
        <v>121</v>
      </c>
      <c r="K28" s="1">
        <v>122</v>
      </c>
      <c r="L28" s="1">
        <v>124</v>
      </c>
      <c r="M28" s="1">
        <v>121</v>
      </c>
      <c r="N28" s="1">
        <v>129</v>
      </c>
      <c r="O28" s="1">
        <v>132</v>
      </c>
      <c r="P28" s="45">
        <f>(Taulukko4[[#This Row],[2010]]/B$6)*100</f>
        <v>2.9999565795758219E-2</v>
      </c>
      <c r="Q28" s="46">
        <f>(Taulukko4[[#This Row],[2011]]/C$6)*100</f>
        <v>3.4717838656735264E-2</v>
      </c>
      <c r="R28" s="46">
        <f>(Taulukko4[[#This Row],[2012]]/D$6)*100</f>
        <v>3.8655117464224294E-2</v>
      </c>
      <c r="S28" s="46">
        <f>(Taulukko4[[#This Row],[2013]]/E$6)*100</f>
        <v>4.1791021238512402E-2</v>
      </c>
      <c r="T28" s="46">
        <f>(Taulukko4[[#This Row],[2014]]/F$6)*100</f>
        <v>4.4560995327010668E-2</v>
      </c>
      <c r="U28" s="46">
        <f>(Taulukko4[[#This Row],[2015]]/G$6)*100</f>
        <v>4.1857691745742165E-2</v>
      </c>
      <c r="V28" s="46">
        <f>(Taulukko4[[#This Row],[2016]]/H$6)*100</f>
        <v>4.0345707335403359E-2</v>
      </c>
      <c r="W28" s="46">
        <f>(Taulukko4[[#This Row],[2017]]/I$6)*100</f>
        <v>4.332790078308224E-2</v>
      </c>
      <c r="X28" s="46">
        <f>(Taulukko4[[#This Row],[2018]]/J$6)*100</f>
        <v>4.8319982109626458E-2</v>
      </c>
      <c r="Y28" s="46">
        <f>(Taulukko4[[#This Row],[2019]]/K$6)*100</f>
        <v>4.8995393629795631E-2</v>
      </c>
      <c r="Z28" s="46">
        <f>(Taulukko4[[#This Row],[2020]]/L$6)*100</f>
        <v>4.9946629609489854E-2</v>
      </c>
      <c r="AA28" s="46">
        <f>(Taulukko4[[#This Row],[2021]]/M$6)*100</f>
        <v>4.8719012091172999E-2</v>
      </c>
      <c r="AB28" s="46">
        <f>(Taulukko4[[#This Row],[2022]]/N$6)*100</f>
        <v>5.2081440839116797E-2</v>
      </c>
      <c r="AC28" s="46">
        <f>(Taulukko4[[#This Row],[2023]]/O$6)*100</f>
        <v>5.3185059833192314E-2</v>
      </c>
    </row>
    <row r="29" spans="1:29" x14ac:dyDescent="0.25">
      <c r="A29" s="39" t="s">
        <v>58</v>
      </c>
      <c r="B29" s="1">
        <v>34</v>
      </c>
      <c r="C29" s="1">
        <v>43</v>
      </c>
      <c r="D29" s="1">
        <v>47</v>
      </c>
      <c r="E29" s="1">
        <v>57</v>
      </c>
      <c r="F29" s="1">
        <v>60</v>
      </c>
      <c r="G29" s="1">
        <v>60</v>
      </c>
      <c r="H29" s="1">
        <v>75</v>
      </c>
      <c r="I29" s="1">
        <v>79</v>
      </c>
      <c r="J29" s="1">
        <v>86</v>
      </c>
      <c r="K29" s="1">
        <v>82</v>
      </c>
      <c r="L29" s="1">
        <v>90</v>
      </c>
      <c r="M29" s="1">
        <v>101</v>
      </c>
      <c r="N29" s="1">
        <v>101</v>
      </c>
      <c r="O29" s="1">
        <v>125</v>
      </c>
      <c r="P29" s="45">
        <f>(Taulukko4[[#This Row],[2010]]/B$6)*100</f>
        <v>1.3420858382312887E-2</v>
      </c>
      <c r="Q29" s="46">
        <f>(Taulukko4[[#This Row],[2011]]/C$6)*100</f>
        <v>1.6964398434541093E-2</v>
      </c>
      <c r="R29" s="46">
        <f>(Taulukko4[[#This Row],[2012]]/D$6)*100</f>
        <v>1.8538678783862672E-2</v>
      </c>
      <c r="S29" s="46">
        <f>(Taulukko4[[#This Row],[2013]]/E$6)*100</f>
        <v>2.2472530288634024E-2</v>
      </c>
      <c r="T29" s="46">
        <f>(Taulukko4[[#This Row],[2014]]/F$6)*100</f>
        <v>2.3660705483368495E-2</v>
      </c>
      <c r="U29" s="46">
        <f>(Taulukko4[[#This Row],[2015]]/G$6)*100</f>
        <v>2.369303306362764E-2</v>
      </c>
      <c r="V29" s="46">
        <f>(Taulukko4[[#This Row],[2016]]/H$6)*100</f>
        <v>2.9665961276031879E-2</v>
      </c>
      <c r="W29" s="46">
        <f>(Taulukko4[[#This Row],[2017]]/I$6)*100</f>
        <v>3.1402790475811897E-2</v>
      </c>
      <c r="X29" s="46">
        <f>(Taulukko4[[#This Row],[2018]]/J$6)*100</f>
        <v>3.4343127780395666E-2</v>
      </c>
      <c r="Y29" s="46">
        <f>(Taulukko4[[#This Row],[2019]]/K$6)*100</f>
        <v>3.293133014461673E-2</v>
      </c>
      <c r="Z29" s="46">
        <f>(Taulukko4[[#This Row],[2020]]/L$6)*100</f>
        <v>3.6251586006887805E-2</v>
      </c>
      <c r="AA29" s="46">
        <f>(Taulukko4[[#This Row],[2021]]/M$6)*100</f>
        <v>4.0666282819904732E-2</v>
      </c>
      <c r="AB29" s="46">
        <f>(Taulukko4[[#This Row],[2022]]/N$6)*100</f>
        <v>4.0776942052331754E-2</v>
      </c>
      <c r="AC29" s="46">
        <f>(Taulukko4[[#This Row],[2023]]/O$6)*100</f>
        <v>5.0364639993553319E-2</v>
      </c>
    </row>
    <row r="30" spans="1:29" ht="15" customHeight="1" x14ac:dyDescent="0.25">
      <c r="A30" s="40" t="s">
        <v>122</v>
      </c>
      <c r="B30" s="51">
        <v>87</v>
      </c>
      <c r="C30" s="51">
        <v>87</v>
      </c>
      <c r="D30" s="51">
        <v>85</v>
      </c>
      <c r="E30" s="51">
        <v>90</v>
      </c>
      <c r="F30" s="51">
        <v>95</v>
      </c>
      <c r="G30" s="51">
        <v>93</v>
      </c>
      <c r="H30" s="51">
        <v>96</v>
      </c>
      <c r="I30" s="51">
        <v>96</v>
      </c>
      <c r="J30" s="51">
        <v>97</v>
      </c>
      <c r="K30" s="51">
        <v>99</v>
      </c>
      <c r="L30" s="51">
        <v>96</v>
      </c>
      <c r="M30" s="51">
        <v>94</v>
      </c>
      <c r="N30" s="51">
        <v>97</v>
      </c>
      <c r="O30" s="51">
        <v>106</v>
      </c>
      <c r="P30" s="69">
        <f>(Taulukko4[[#This Row],[2010]]/B$6)*100</f>
        <v>3.4341608213565328E-2</v>
      </c>
      <c r="Q30" s="68">
        <f>(Taulukko4[[#This Row],[2011]]/C$6)*100</f>
        <v>3.4323317762908721E-2</v>
      </c>
      <c r="R30" s="68">
        <f>(Taulukko4[[#This Row],[2012]]/D$6)*100</f>
        <v>3.3527397800602703E-2</v>
      </c>
      <c r="S30" s="68">
        <f>(Taulukko4[[#This Row],[2013]]/E$6)*100</f>
        <v>3.5482942561001089E-2</v>
      </c>
      <c r="T30" s="68">
        <f>(Taulukko4[[#This Row],[2014]]/F$6)*100</f>
        <v>3.7462783682000123E-2</v>
      </c>
      <c r="U30" s="68">
        <f>(Taulukko4[[#This Row],[2015]]/G$6)*100</f>
        <v>3.6724201248622843E-2</v>
      </c>
      <c r="V30" s="68">
        <f>(Taulukko4[[#This Row],[2016]]/H$6)*100</f>
        <v>3.7972430433320804E-2</v>
      </c>
      <c r="W30" s="68">
        <f>(Taulukko4[[#This Row],[2017]]/I$6)*100</f>
        <v>3.8160352983265096E-2</v>
      </c>
      <c r="X30" s="68">
        <f>(Taulukko4[[#This Row],[2018]]/J$6)*100</f>
        <v>3.8735853426725343E-2</v>
      </c>
      <c r="Y30" s="68">
        <f>(Taulukko4[[#This Row],[2019]]/K$6)*100</f>
        <v>3.9758557125817766E-2</v>
      </c>
      <c r="Z30" s="68">
        <f>(Taulukko4[[#This Row],[2020]]/L$6)*100</f>
        <v>3.8668358407346989E-2</v>
      </c>
      <c r="AA30" s="68">
        <f>(Taulukko4[[#This Row],[2021]]/M$6)*100</f>
        <v>3.7847827574960843E-2</v>
      </c>
      <c r="AB30" s="68">
        <f>(Taulukko4[[#This Row],[2022]]/N$6)*100</f>
        <v>3.9162013654219612E-2</v>
      </c>
      <c r="AC30" s="46">
        <f>(Taulukko4[[#This Row],[2023]]/O$6)*100</f>
        <v>4.270921471453322E-2</v>
      </c>
    </row>
    <row r="31" spans="1:29" x14ac:dyDescent="0.25">
      <c r="A31" s="59" t="s">
        <v>117</v>
      </c>
      <c r="B31" s="60"/>
      <c r="C31" s="60"/>
      <c r="D31" s="60"/>
      <c r="E31" s="60"/>
      <c r="F31" s="60"/>
      <c r="G31" s="60"/>
      <c r="H31" s="60"/>
      <c r="I31" s="60"/>
      <c r="J31" s="60"/>
      <c r="K31" s="60"/>
      <c r="L31" s="60"/>
      <c r="M31" s="60"/>
      <c r="N31" s="60"/>
      <c r="O31" s="61"/>
      <c r="P31" s="62"/>
      <c r="Q31" s="60"/>
      <c r="R31" s="60"/>
      <c r="S31" s="60"/>
      <c r="T31" s="60"/>
      <c r="U31" s="60"/>
      <c r="V31" s="60"/>
      <c r="W31" s="60"/>
      <c r="X31" s="60"/>
      <c r="Y31" s="60"/>
      <c r="Z31" s="63"/>
      <c r="AA31" s="64"/>
      <c r="AB31" s="63"/>
      <c r="AC31" s="65"/>
    </row>
    <row r="32" spans="1:29" x14ac:dyDescent="0.25">
      <c r="A32" s="8"/>
      <c r="B32" s="6"/>
      <c r="C32" s="6"/>
      <c r="D32" s="6"/>
      <c r="E32" s="6"/>
      <c r="F32" s="6"/>
      <c r="G32" s="6"/>
      <c r="H32" s="6"/>
      <c r="I32" s="6"/>
      <c r="J32" s="6"/>
      <c r="K32" s="6"/>
      <c r="L32" s="6"/>
      <c r="M32" s="6"/>
    </row>
    <row r="33" spans="1:29" ht="15.75" x14ac:dyDescent="0.25">
      <c r="A33" s="9" t="s">
        <v>107</v>
      </c>
      <c r="B33" s="6"/>
      <c r="C33" s="6"/>
      <c r="D33" s="6"/>
      <c r="E33" s="6"/>
      <c r="F33" s="6"/>
      <c r="G33" s="6"/>
      <c r="H33" s="6"/>
      <c r="I33" s="6"/>
      <c r="J33" s="6"/>
      <c r="K33" s="6"/>
      <c r="L33" s="6"/>
      <c r="M33" s="6"/>
    </row>
    <row r="34" spans="1:29" ht="30" x14ac:dyDescent="0.25">
      <c r="A34" s="41" t="s">
        <v>94</v>
      </c>
      <c r="B34" s="42" t="s">
        <v>0</v>
      </c>
      <c r="C34" s="42" t="s">
        <v>1</v>
      </c>
      <c r="D34" s="42" t="s">
        <v>2</v>
      </c>
      <c r="E34" s="42" t="s">
        <v>3</v>
      </c>
      <c r="F34" s="42" t="s">
        <v>4</v>
      </c>
      <c r="G34" s="42" t="s">
        <v>5</v>
      </c>
      <c r="H34" s="42" t="s">
        <v>6</v>
      </c>
      <c r="I34" s="42" t="s">
        <v>7</v>
      </c>
      <c r="J34" s="42" t="s">
        <v>8</v>
      </c>
      <c r="K34" s="42" t="s">
        <v>9</v>
      </c>
      <c r="L34" s="42" t="s">
        <v>10</v>
      </c>
      <c r="M34" s="42" t="s">
        <v>11</v>
      </c>
      <c r="N34" s="42" t="s">
        <v>108</v>
      </c>
      <c r="O34" s="42" t="s">
        <v>114</v>
      </c>
      <c r="P34" s="49" t="s">
        <v>95</v>
      </c>
      <c r="Q34" s="47" t="s">
        <v>96</v>
      </c>
      <c r="R34" s="47" t="s">
        <v>97</v>
      </c>
      <c r="S34" s="47" t="s">
        <v>98</v>
      </c>
      <c r="T34" s="47" t="s">
        <v>99</v>
      </c>
      <c r="U34" s="47" t="s">
        <v>100</v>
      </c>
      <c r="V34" s="47" t="s">
        <v>101</v>
      </c>
      <c r="W34" s="47" t="s">
        <v>102</v>
      </c>
      <c r="X34" s="47" t="s">
        <v>103</v>
      </c>
      <c r="Y34" s="47" t="s">
        <v>104</v>
      </c>
      <c r="Z34" s="47" t="s">
        <v>105</v>
      </c>
      <c r="AA34" s="48" t="s">
        <v>106</v>
      </c>
      <c r="AB34" s="48" t="s">
        <v>109</v>
      </c>
      <c r="AC34" s="66" t="s">
        <v>115</v>
      </c>
    </row>
    <row r="35" spans="1:29" x14ac:dyDescent="0.25">
      <c r="A35" s="37" t="s">
        <v>93</v>
      </c>
      <c r="B35" s="3">
        <v>5375276</v>
      </c>
      <c r="C35" s="1">
        <v>5401267</v>
      </c>
      <c r="D35" s="1">
        <v>5426674</v>
      </c>
      <c r="E35" s="1">
        <v>5451270</v>
      </c>
      <c r="F35" s="1">
        <v>5471753</v>
      </c>
      <c r="G35" s="1">
        <v>5487308</v>
      </c>
      <c r="H35" s="1">
        <v>5503297</v>
      </c>
      <c r="I35" s="1">
        <v>5513130</v>
      </c>
      <c r="J35" s="1">
        <v>5517919</v>
      </c>
      <c r="K35" s="1">
        <v>5525292</v>
      </c>
      <c r="L35" s="1">
        <v>5533793</v>
      </c>
      <c r="M35" s="1">
        <v>5548241</v>
      </c>
      <c r="N35" s="1">
        <v>5563970</v>
      </c>
      <c r="O35" s="4">
        <v>5603851</v>
      </c>
      <c r="P35" s="2">
        <v>100</v>
      </c>
      <c r="Q35" s="2">
        <v>100</v>
      </c>
      <c r="R35" s="2">
        <v>100</v>
      </c>
      <c r="S35" s="2">
        <v>100</v>
      </c>
      <c r="T35" s="2">
        <v>100</v>
      </c>
      <c r="U35" s="2">
        <v>100</v>
      </c>
      <c r="V35" s="2">
        <v>100</v>
      </c>
      <c r="W35" s="2">
        <v>100</v>
      </c>
      <c r="X35" s="2">
        <v>100</v>
      </c>
      <c r="Y35" s="2">
        <v>100</v>
      </c>
      <c r="Z35" s="2">
        <v>100</v>
      </c>
      <c r="AA35" s="2">
        <v>100</v>
      </c>
      <c r="AB35" s="2">
        <v>100</v>
      </c>
      <c r="AC35" s="2">
        <v>100</v>
      </c>
    </row>
    <row r="36" spans="1:29" x14ac:dyDescent="0.25">
      <c r="A36" s="38" t="s">
        <v>92</v>
      </c>
      <c r="B36" s="53">
        <v>5150888</v>
      </c>
      <c r="C36" s="54">
        <v>5156440</v>
      </c>
      <c r="D36" s="54">
        <v>5159725</v>
      </c>
      <c r="E36" s="54">
        <v>5162202</v>
      </c>
      <c r="F36" s="54">
        <v>5161447</v>
      </c>
      <c r="G36" s="54">
        <v>5157746</v>
      </c>
      <c r="H36" s="54">
        <v>5149304</v>
      </c>
      <c r="I36" s="54">
        <v>5139805</v>
      </c>
      <c r="J36" s="54">
        <v>5126173</v>
      </c>
      <c r="K36" s="54">
        <v>5112648</v>
      </c>
      <c r="L36" s="54">
        <v>5100946</v>
      </c>
      <c r="M36" s="54">
        <v>5090199</v>
      </c>
      <c r="N36" s="54">
        <v>5067978</v>
      </c>
      <c r="O36" s="55">
        <v>5045557</v>
      </c>
      <c r="P36" s="56">
        <f>(Taulukko5[[#This Row],[2010]]/B$35)*100</f>
        <v>95.825553887837572</v>
      </c>
      <c r="Q36" s="56">
        <f>(Taulukko5[[#This Row],[2011]]/C$35)*100</f>
        <v>95.467230188768667</v>
      </c>
      <c r="R36" s="56">
        <f>(Taulukko5[[#This Row],[2012]]/D$35)*100</f>
        <v>95.080799030861257</v>
      </c>
      <c r="S36" s="56">
        <f>(Taulukko5[[#This Row],[2013]]/E$35)*100</f>
        <v>94.69723569003186</v>
      </c>
      <c r="T36" s="56">
        <f>(Taulukko5[[#This Row],[2014]]/F$35)*100</f>
        <v>94.328947231353467</v>
      </c>
      <c r="U36" s="56">
        <f>(Taulukko5[[#This Row],[2015]]/G$35)*100</f>
        <v>93.994104212848995</v>
      </c>
      <c r="V36" s="56">
        <f>(Taulukko5[[#This Row],[2016]]/H$35)*100</f>
        <v>93.567619556058844</v>
      </c>
      <c r="W36" s="56">
        <f>(Taulukko5[[#This Row],[2017]]/I$35)*100</f>
        <v>93.228438291859618</v>
      </c>
      <c r="X36" s="56">
        <f>(Taulukko5[[#This Row],[2018]]/J$35)*100</f>
        <v>92.900475704699545</v>
      </c>
      <c r="Y36" s="56">
        <f>(Taulukko5[[#This Row],[2019]]/K$35)*100</f>
        <v>92.531725020143725</v>
      </c>
      <c r="Z36" s="56">
        <f>(Taulukko5[[#This Row],[2020]]/L$35)*100</f>
        <v>92.178113637427344</v>
      </c>
      <c r="AA36" s="56">
        <f>(Taulukko5[[#This Row],[2021]]/M$35)*100</f>
        <v>91.744374478325653</v>
      </c>
      <c r="AB36" s="56">
        <f>(Taulukko5[[#This Row],[2022]]/N$35)*100</f>
        <v>91.085645681051474</v>
      </c>
      <c r="AC36" s="56">
        <f>(Taulukko5[[#This Row],[2023]]/O$35)*100</f>
        <v>90.037315410420433</v>
      </c>
    </row>
    <row r="37" spans="1:29" x14ac:dyDescent="0.25">
      <c r="A37" s="39" t="s">
        <v>91</v>
      </c>
      <c r="B37" s="3">
        <v>4857903</v>
      </c>
      <c r="C37" s="1">
        <v>4863351</v>
      </c>
      <c r="D37" s="1">
        <v>4866848</v>
      </c>
      <c r="E37" s="1">
        <v>4869362</v>
      </c>
      <c r="F37" s="1">
        <v>4868751</v>
      </c>
      <c r="G37" s="1">
        <v>4865628</v>
      </c>
      <c r="H37" s="1">
        <v>4857795</v>
      </c>
      <c r="I37" s="1">
        <v>4848761</v>
      </c>
      <c r="J37" s="1">
        <v>4835778</v>
      </c>
      <c r="K37" s="1">
        <v>4822690</v>
      </c>
      <c r="L37" s="1">
        <v>4811067</v>
      </c>
      <c r="M37" s="1">
        <v>4800243</v>
      </c>
      <c r="N37" s="1">
        <v>4778891</v>
      </c>
      <c r="O37" s="4">
        <v>4757476</v>
      </c>
      <c r="P37" s="72">
        <f>(Taulukko5[[#This Row],[2010]]/B$35)*100</f>
        <v>90.374950049076546</v>
      </c>
      <c r="Q37" s="72">
        <f>(Taulukko5[[#This Row],[2011]]/C$35)*100</f>
        <v>90.040929285665754</v>
      </c>
      <c r="R37" s="72">
        <f>(Taulukko5[[#This Row],[2012]]/D$35)*100</f>
        <v>89.683810009593358</v>
      </c>
      <c r="S37" s="72">
        <f>(Taulukko5[[#This Row],[2013]]/E$35)*100</f>
        <v>89.325276495202033</v>
      </c>
      <c r="T37" s="72">
        <f>(Taulukko5[[#This Row],[2014]]/F$35)*100</f>
        <v>88.979729165406411</v>
      </c>
      <c r="U37" s="72">
        <f>(Taulukko5[[#This Row],[2015]]/G$35)*100</f>
        <v>88.670583098306139</v>
      </c>
      <c r="V37" s="72">
        <f>(Taulukko5[[#This Row],[2016]]/H$35)*100</f>
        <v>88.270631223428424</v>
      </c>
      <c r="W37" s="72">
        <f>(Taulukko5[[#This Row],[2017]]/I$35)*100</f>
        <v>87.949331867741193</v>
      </c>
      <c r="X37" s="72">
        <f>(Taulukko5[[#This Row],[2018]]/J$35)*100</f>
        <v>87.637712695673855</v>
      </c>
      <c r="Y37" s="72">
        <f>(Taulukko5[[#This Row],[2019]]/K$35)*100</f>
        <v>87.283893774301873</v>
      </c>
      <c r="Z37" s="72">
        <f>(Taulukko5[[#This Row],[2020]]/L$35)*100</f>
        <v>86.939771690050577</v>
      </c>
      <c r="AA37" s="72">
        <f>(Taulukko5[[#This Row],[2021]]/M$35)*100</f>
        <v>86.518285705325354</v>
      </c>
      <c r="AB37" s="72">
        <f>(Taulukko5[[#This Row],[2022]]/N$35)*100</f>
        <v>85.889949083118708</v>
      </c>
      <c r="AC37" s="72">
        <f>(Taulukko5[[#This Row],[2023]]/O$35)*100</f>
        <v>84.896547035244154</v>
      </c>
    </row>
    <row r="38" spans="1:29" x14ac:dyDescent="0.25">
      <c r="A38" s="39" t="s">
        <v>90</v>
      </c>
      <c r="B38" s="3">
        <v>291153</v>
      </c>
      <c r="C38" s="1">
        <v>291219</v>
      </c>
      <c r="D38" s="1">
        <v>290977</v>
      </c>
      <c r="E38" s="1">
        <v>290910</v>
      </c>
      <c r="F38" s="1">
        <v>290747</v>
      </c>
      <c r="G38" s="1">
        <v>290161</v>
      </c>
      <c r="H38" s="1">
        <v>289540</v>
      </c>
      <c r="I38" s="1">
        <v>289052</v>
      </c>
      <c r="J38" s="1">
        <v>288400</v>
      </c>
      <c r="K38" s="1">
        <v>287954</v>
      </c>
      <c r="L38" s="1">
        <v>287871</v>
      </c>
      <c r="M38" s="1">
        <v>287933</v>
      </c>
      <c r="N38" s="1">
        <v>287052</v>
      </c>
      <c r="O38" s="4">
        <v>286030</v>
      </c>
      <c r="P38" s="72">
        <f>(Taulukko5[[#This Row],[2010]]/B$35)*100</f>
        <v>5.4165218679003644</v>
      </c>
      <c r="Q38" s="72">
        <f>(Taulukko5[[#This Row],[2011]]/C$35)*100</f>
        <v>5.3916793967045145</v>
      </c>
      <c r="R38" s="72">
        <f>(Taulukko5[[#This Row],[2012]]/D$35)*100</f>
        <v>5.3619767835694567</v>
      </c>
      <c r="S38" s="72">
        <f>(Taulukko5[[#This Row],[2013]]/E$35)*100</f>
        <v>5.336554601037923</v>
      </c>
      <c r="T38" s="72">
        <f>(Taulukko5[[#This Row],[2014]]/F$35)*100</f>
        <v>5.3135987680730477</v>
      </c>
      <c r="U38" s="72">
        <f>(Taulukko5[[#This Row],[2015]]/G$35)*100</f>
        <v>5.2878569965454831</v>
      </c>
      <c r="V38" s="72">
        <f>(Taulukko5[[#This Row],[2016]]/H$35)*100</f>
        <v>5.2612097802462783</v>
      </c>
      <c r="W38" s="72">
        <f>(Taulukko5[[#This Row],[2017]]/I$35)*100</f>
        <v>5.2429744990595175</v>
      </c>
      <c r="X38" s="72">
        <f>(Taulukko5[[#This Row],[2018]]/J$35)*100</f>
        <v>5.2266080745295467</v>
      </c>
      <c r="Y38" s="72">
        <f>(Taulukko5[[#This Row],[2019]]/K$35)*100</f>
        <v>5.2115616695009059</v>
      </c>
      <c r="Z38" s="72">
        <f>(Taulukko5[[#This Row],[2020]]/L$35)*100</f>
        <v>5.2020558051231767</v>
      </c>
      <c r="AA38" s="72">
        <f>(Taulukko5[[#This Row],[2021]]/M$35)*100</f>
        <v>5.1896267663931681</v>
      </c>
      <c r="AB38" s="72">
        <f>(Taulukko5[[#This Row],[2022]]/N$35)*100</f>
        <v>5.1591219938281485</v>
      </c>
      <c r="AC38" s="72">
        <f>(Taulukko5[[#This Row],[2023]]/O$35)*100</f>
        <v>5.1041685440958373</v>
      </c>
    </row>
    <row r="39" spans="1:29" x14ac:dyDescent="0.25">
      <c r="A39" s="39" t="s">
        <v>89</v>
      </c>
      <c r="B39" s="3">
        <v>1832</v>
      </c>
      <c r="C39" s="1">
        <v>1870</v>
      </c>
      <c r="D39" s="1">
        <v>1900</v>
      </c>
      <c r="E39" s="1">
        <v>1930</v>
      </c>
      <c r="F39" s="1">
        <v>1949</v>
      </c>
      <c r="G39" s="1">
        <v>1957</v>
      </c>
      <c r="H39" s="1">
        <v>1969</v>
      </c>
      <c r="I39" s="1">
        <v>1992</v>
      </c>
      <c r="J39" s="1">
        <v>1995</v>
      </c>
      <c r="K39" s="1">
        <v>2004</v>
      </c>
      <c r="L39" s="1">
        <v>2008</v>
      </c>
      <c r="M39" s="1">
        <v>2023</v>
      </c>
      <c r="N39" s="1">
        <v>2035</v>
      </c>
      <c r="O39" s="4">
        <v>2051</v>
      </c>
      <c r="P39" s="72">
        <f>(Taulukko5[[#This Row],[2010]]/B$35)*100</f>
        <v>3.4081970860659061E-2</v>
      </c>
      <c r="Q39" s="72">
        <f>(Taulukko5[[#This Row],[2011]]/C$35)*100</f>
        <v>3.4621506398406152E-2</v>
      </c>
      <c r="R39" s="72">
        <f>(Taulukko5[[#This Row],[2012]]/D$35)*100</f>
        <v>3.5012237698450285E-2</v>
      </c>
      <c r="S39" s="72">
        <f>(Taulukko5[[#This Row],[2013]]/E$35)*100</f>
        <v>3.5404593791905373E-2</v>
      </c>
      <c r="T39" s="72">
        <f>(Taulukko5[[#This Row],[2014]]/F$35)*100</f>
        <v>3.5619297874008568E-2</v>
      </c>
      <c r="U39" s="72">
        <f>(Taulukko5[[#This Row],[2015]]/G$35)*100</f>
        <v>3.5664117997385968E-2</v>
      </c>
      <c r="V39" s="72">
        <f>(Taulukko5[[#This Row],[2016]]/H$35)*100</f>
        <v>3.5778552384143542E-2</v>
      </c>
      <c r="W39" s="72">
        <f>(Taulukko5[[#This Row],[2017]]/I$35)*100</f>
        <v>3.6131925058904835E-2</v>
      </c>
      <c r="X39" s="72">
        <f>(Taulukko5[[#This Row],[2018]]/J$35)*100</f>
        <v>3.6154934496138852E-2</v>
      </c>
      <c r="Y39" s="72">
        <f>(Taulukko5[[#This Row],[2019]]/K$35)*100</f>
        <v>3.6269576340942702E-2</v>
      </c>
      <c r="Z39" s="72">
        <f>(Taulukko5[[#This Row],[2020]]/L$35)*100</f>
        <v>3.6286142253604353E-2</v>
      </c>
      <c r="AA39" s="72">
        <f>(Taulukko5[[#This Row],[2021]]/M$35)*100</f>
        <v>3.6462006607139094E-2</v>
      </c>
      <c r="AB39" s="72">
        <f>(Taulukko5[[#This Row],[2022]]/N$35)*100</f>
        <v>3.657460410462314E-2</v>
      </c>
      <c r="AC39" s="72">
        <f>(Taulukko5[[#This Row],[2023]]/O$35)*100</f>
        <v>3.6599831080448071E-2</v>
      </c>
    </row>
    <row r="40" spans="1:29" x14ac:dyDescent="0.25">
      <c r="A40" s="38" t="s">
        <v>88</v>
      </c>
      <c r="B40" s="53">
        <v>224388</v>
      </c>
      <c r="C40" s="54">
        <v>244827</v>
      </c>
      <c r="D40" s="54">
        <v>266949</v>
      </c>
      <c r="E40" s="54">
        <v>289068</v>
      </c>
      <c r="F40" s="54">
        <v>310306</v>
      </c>
      <c r="G40" s="54">
        <v>329562</v>
      </c>
      <c r="H40" s="54">
        <v>353993</v>
      </c>
      <c r="I40" s="54">
        <v>373325</v>
      </c>
      <c r="J40" s="54">
        <v>391746</v>
      </c>
      <c r="K40" s="54">
        <v>412644</v>
      </c>
      <c r="L40" s="54">
        <v>432847</v>
      </c>
      <c r="M40" s="54">
        <v>458042</v>
      </c>
      <c r="N40" s="54">
        <v>495992</v>
      </c>
      <c r="O40" s="55">
        <v>558294</v>
      </c>
      <c r="P40" s="56">
        <f>(Taulukko5[[#This Row],[2010]]/B$35)*100</f>
        <v>4.1744461121624266</v>
      </c>
      <c r="Q40" s="56">
        <f>(Taulukko5[[#This Row],[2011]]/C$35)*100</f>
        <v>4.5327698112313275</v>
      </c>
      <c r="R40" s="56">
        <f>(Taulukko5[[#This Row],[2012]]/D$35)*100</f>
        <v>4.9192009691387391</v>
      </c>
      <c r="S40" s="56">
        <f>(Taulukko5[[#This Row],[2013]]/E$35)*100</f>
        <v>5.3027643099681363</v>
      </c>
      <c r="T40" s="56">
        <f>(Taulukko5[[#This Row],[2014]]/F$35)*100</f>
        <v>5.671052768646538</v>
      </c>
      <c r="U40" s="56">
        <f>(Taulukko5[[#This Row],[2015]]/G$35)*100</f>
        <v>6.0058957871510037</v>
      </c>
      <c r="V40" s="56">
        <f>(Taulukko5[[#This Row],[2016]]/H$35)*100</f>
        <v>6.4323804439411507</v>
      </c>
      <c r="W40" s="56">
        <f>(Taulukko5[[#This Row],[2017]]/I$35)*100</f>
        <v>6.7715617081403847</v>
      </c>
      <c r="X40" s="56">
        <f>(Taulukko5[[#This Row],[2018]]/J$35)*100</f>
        <v>7.0995242953004567</v>
      </c>
      <c r="Y40" s="56">
        <f>(Taulukko5[[#This Row],[2019]]/K$35)*100</f>
        <v>7.4682749798562682</v>
      </c>
      <c r="Z40" s="56">
        <f>(Taulukko5[[#This Row],[2020]]/L$35)*100</f>
        <v>7.8218863625726511</v>
      </c>
      <c r="AA40" s="56">
        <f>(Taulukko5[[#This Row],[2021]]/M$35)*100</f>
        <v>8.2556255216743466</v>
      </c>
      <c r="AB40" s="56">
        <f>(Taulukko5[[#This Row],[2022]]/N$35)*100</f>
        <v>8.9143543189485204</v>
      </c>
      <c r="AC40" s="56">
        <f>(Taulukko5[[#This Row],[2023]]/O$35)*100</f>
        <v>9.9626845895795579</v>
      </c>
    </row>
    <row r="41" spans="1:29" x14ac:dyDescent="0.25">
      <c r="A41" s="39" t="s">
        <v>59</v>
      </c>
      <c r="B41" s="3">
        <v>54559</v>
      </c>
      <c r="C41" s="1">
        <v>58331</v>
      </c>
      <c r="D41" s="1">
        <v>62554</v>
      </c>
      <c r="E41" s="1">
        <v>66379</v>
      </c>
      <c r="F41" s="1">
        <v>69614</v>
      </c>
      <c r="G41" s="1">
        <v>72436</v>
      </c>
      <c r="H41" s="1">
        <v>75444</v>
      </c>
      <c r="I41" s="1">
        <v>77177</v>
      </c>
      <c r="J41" s="1">
        <v>79225</v>
      </c>
      <c r="K41" s="1">
        <v>81606</v>
      </c>
      <c r="L41" s="1">
        <v>84190</v>
      </c>
      <c r="M41" s="1">
        <v>87552</v>
      </c>
      <c r="N41" s="1">
        <v>93535</v>
      </c>
      <c r="O41" s="4">
        <v>99606</v>
      </c>
      <c r="P41" s="73">
        <f>(Taulukko5[[#This Row],[2010]]/B$35)*100</f>
        <v>1.0149990437700314</v>
      </c>
      <c r="Q41" s="72">
        <f>(Taulukko5[[#This Row],[2011]]/C$35)*100</f>
        <v>1.079950315361192</v>
      </c>
      <c r="R41" s="72">
        <f>(Taulukko5[[#This Row],[2012]]/D$35)*100</f>
        <v>1.1527134299941364</v>
      </c>
      <c r="S41" s="72">
        <f>(Taulukko5[[#This Row],[2013]]/E$35)*100</f>
        <v>1.2176795499030502</v>
      </c>
      <c r="T41" s="72">
        <f>(Taulukko5[[#This Row],[2014]]/F$35)*100</f>
        <v>1.2722431001545573</v>
      </c>
      <c r="U41" s="72">
        <f>(Taulukko5[[#This Row],[2015]]/G$35)*100</f>
        <v>1.320064410454088</v>
      </c>
      <c r="V41" s="72">
        <f>(Taulukko5[[#This Row],[2016]]/H$35)*100</f>
        <v>1.3708873062820341</v>
      </c>
      <c r="W41" s="72">
        <f>(Taulukko5[[#This Row],[2017]]/I$35)*100</f>
        <v>1.3998762953168165</v>
      </c>
      <c r="X41" s="72">
        <f>(Taulukko5[[#This Row],[2018]]/J$35)*100</f>
        <v>1.4357767846900253</v>
      </c>
      <c r="Y41" s="72">
        <f>(Taulukko5[[#This Row],[2019]]/K$35)*100</f>
        <v>1.4769536162070711</v>
      </c>
      <c r="Z41" s="72">
        <f>(Taulukko5[[#This Row],[2020]]/L$35)*100</f>
        <v>1.5213796396070471</v>
      </c>
      <c r="AA41" s="72">
        <f>(Taulukko5[[#This Row],[2021]]/M$35)*100</f>
        <v>1.5780136443243904</v>
      </c>
      <c r="AB41" s="72">
        <f>(Taulukko5[[#This Row],[2022]]/N$35)*100</f>
        <v>1.6810838304304303</v>
      </c>
      <c r="AC41" s="72">
        <f>(Taulukko5[[#This Row],[2023]]/O$35)*100</f>
        <v>1.7774562528518334</v>
      </c>
    </row>
    <row r="42" spans="1:29" x14ac:dyDescent="0.25">
      <c r="A42" s="39" t="s">
        <v>57</v>
      </c>
      <c r="B42" s="3">
        <v>28493</v>
      </c>
      <c r="C42" s="1">
        <v>33076</v>
      </c>
      <c r="D42" s="1">
        <v>38364</v>
      </c>
      <c r="E42" s="1">
        <v>42936</v>
      </c>
      <c r="F42" s="1">
        <v>46195</v>
      </c>
      <c r="G42" s="1">
        <v>48087</v>
      </c>
      <c r="H42" s="1">
        <v>49241</v>
      </c>
      <c r="I42" s="1">
        <v>49590</v>
      </c>
      <c r="J42" s="1">
        <v>49691</v>
      </c>
      <c r="K42" s="1">
        <v>49427</v>
      </c>
      <c r="L42" s="1">
        <v>49551</v>
      </c>
      <c r="M42" s="1">
        <v>50232</v>
      </c>
      <c r="N42" s="1">
        <v>50318</v>
      </c>
      <c r="O42" s="4">
        <v>50202</v>
      </c>
      <c r="P42" s="73">
        <f>(Taulukko5[[#This Row],[2010]]/B$35)*100</f>
        <v>0.53007510684102543</v>
      </c>
      <c r="Q42" s="72">
        <f>(Taulukko5[[#This Row],[2011]]/C$35)*100</f>
        <v>0.61237483723726305</v>
      </c>
      <c r="R42" s="72">
        <f>(Taulukko5[[#This Row],[2012]]/D$35)*100</f>
        <v>0.70695236161228781</v>
      </c>
      <c r="S42" s="72">
        <f>(Taulukko5[[#This Row],[2013]]/E$35)*100</f>
        <v>0.78763297360064721</v>
      </c>
      <c r="T42" s="72">
        <f>(Taulukko5[[#This Row],[2014]]/F$35)*100</f>
        <v>0.84424497962535949</v>
      </c>
      <c r="U42" s="72">
        <f>(Taulukko5[[#This Row],[2015]]/G$35)*100</f>
        <v>0.87633134498737808</v>
      </c>
      <c r="V42" s="72">
        <f>(Taulukko5[[#This Row],[2016]]/H$35)*100</f>
        <v>0.89475454441219504</v>
      </c>
      <c r="W42" s="72">
        <f>(Taulukko5[[#This Row],[2017]]/I$35)*100</f>
        <v>0.89948903798749524</v>
      </c>
      <c r="X42" s="72">
        <f>(Taulukko5[[#This Row],[2018]]/J$35)*100</f>
        <v>0.90053877195370202</v>
      </c>
      <c r="Y42" s="72">
        <f>(Taulukko5[[#This Row],[2019]]/K$35)*100</f>
        <v>0.89455905678831082</v>
      </c>
      <c r="Z42" s="72">
        <f>(Taulukko5[[#This Row],[2020]]/L$35)*100</f>
        <v>0.89542561494439699</v>
      </c>
      <c r="AA42" s="72">
        <f>(Taulukko5[[#This Row],[2021]]/M$35)*100</f>
        <v>0.90536802564993124</v>
      </c>
      <c r="AB42" s="72">
        <f>(Taulukko5[[#This Row],[2022]]/N$35)*100</f>
        <v>0.90435426503018523</v>
      </c>
      <c r="AC42" s="72">
        <f>(Taulukko5[[#This Row],[2023]]/O$35)*100</f>
        <v>0.89584823008320524</v>
      </c>
    </row>
    <row r="43" spans="1:29" x14ac:dyDescent="0.25">
      <c r="A43" s="39" t="s">
        <v>86</v>
      </c>
      <c r="B43" s="3">
        <v>10415</v>
      </c>
      <c r="C43" s="1">
        <v>11252</v>
      </c>
      <c r="D43" s="1">
        <v>12042</v>
      </c>
      <c r="E43" s="1">
        <v>13170</v>
      </c>
      <c r="F43" s="1">
        <v>14825</v>
      </c>
      <c r="G43" s="1">
        <v>16713</v>
      </c>
      <c r="H43" s="1">
        <v>21783</v>
      </c>
      <c r="I43" s="1">
        <v>26467</v>
      </c>
      <c r="J43" s="1">
        <v>29462</v>
      </c>
      <c r="K43" s="1">
        <v>31920</v>
      </c>
      <c r="L43" s="1">
        <v>34282</v>
      </c>
      <c r="M43" s="1">
        <v>36466</v>
      </c>
      <c r="N43" s="1">
        <v>39069</v>
      </c>
      <c r="O43" s="4">
        <v>41311</v>
      </c>
      <c r="P43" s="73">
        <f>(Taulukko5[[#This Row],[2010]]/B$35)*100</f>
        <v>0.19375749263851755</v>
      </c>
      <c r="Q43" s="72">
        <f>(Taulukko5[[#This Row],[2011]]/C$35)*100</f>
        <v>0.20832149197586419</v>
      </c>
      <c r="R43" s="72">
        <f>(Taulukko5[[#This Row],[2012]]/D$35)*100</f>
        <v>0.22190387703407277</v>
      </c>
      <c r="S43" s="72">
        <f>(Taulukko5[[#This Row],[2013]]/E$35)*100</f>
        <v>0.24159507784424547</v>
      </c>
      <c r="T43" s="72">
        <f>(Taulukko5[[#This Row],[2014]]/F$35)*100</f>
        <v>0.27093693739465213</v>
      </c>
      <c r="U43" s="72">
        <f>(Taulukko5[[#This Row],[2015]]/G$35)*100</f>
        <v>0.3045755769495716</v>
      </c>
      <c r="V43" s="72">
        <f>(Taulukko5[[#This Row],[2016]]/H$35)*100</f>
        <v>0.3958172709922797</v>
      </c>
      <c r="W43" s="72">
        <f>(Taulukko5[[#This Row],[2017]]/I$35)*100</f>
        <v>0.48007211874198502</v>
      </c>
      <c r="X43" s="72">
        <f>(Taulukko5[[#This Row],[2018]]/J$35)*100</f>
        <v>0.53393317299510923</v>
      </c>
      <c r="Y43" s="72">
        <f>(Taulukko5[[#This Row],[2019]]/K$35)*100</f>
        <v>0.57770702435274013</v>
      </c>
      <c r="Z43" s="72">
        <f>(Taulukko5[[#This Row],[2020]]/L$35)*100</f>
        <v>0.61950275335560978</v>
      </c>
      <c r="AA43" s="72">
        <f>(Taulukko5[[#This Row],[2021]]/M$35)*100</f>
        <v>0.6572533529095077</v>
      </c>
      <c r="AB43" s="72">
        <f>(Taulukko5[[#This Row],[2022]]/N$35)*100</f>
        <v>0.70217848047347486</v>
      </c>
      <c r="AC43" s="72">
        <f>(Taulukko5[[#This Row],[2023]]/O$35)*100</f>
        <v>0.73718947916352529</v>
      </c>
    </row>
    <row r="44" spans="1:29" x14ac:dyDescent="0.25">
      <c r="A44" s="39" t="s">
        <v>82</v>
      </c>
      <c r="B44" s="3">
        <v>12855</v>
      </c>
      <c r="C44" s="1">
        <v>13804</v>
      </c>
      <c r="D44" s="1">
        <v>14666</v>
      </c>
      <c r="E44" s="1">
        <v>15570</v>
      </c>
      <c r="F44" s="1">
        <v>16732</v>
      </c>
      <c r="G44" s="1">
        <v>17784</v>
      </c>
      <c r="H44" s="1">
        <v>18758</v>
      </c>
      <c r="I44" s="1">
        <v>19626</v>
      </c>
      <c r="J44" s="1">
        <v>20713</v>
      </c>
      <c r="K44" s="1">
        <v>22052</v>
      </c>
      <c r="L44" s="1">
        <v>23433</v>
      </c>
      <c r="M44" s="1">
        <v>25638</v>
      </c>
      <c r="N44" s="1">
        <v>29448</v>
      </c>
      <c r="O44" s="4">
        <v>33796</v>
      </c>
      <c r="P44" s="73">
        <f>(Taulukko5[[#This Row],[2010]]/B$35)*100</f>
        <v>0.23915051059703726</v>
      </c>
      <c r="Q44" s="72">
        <f>(Taulukko5[[#This Row],[2011]]/C$35)*100</f>
        <v>0.25556966541368908</v>
      </c>
      <c r="R44" s="72">
        <f>(Taulukko5[[#This Row],[2012]]/D$35)*100</f>
        <v>0.27025762004498521</v>
      </c>
      <c r="S44" s="72">
        <f>(Taulukko5[[#This Row],[2013]]/E$35)*100</f>
        <v>0.28562151572018996</v>
      </c>
      <c r="T44" s="72">
        <f>(Taulukko5[[#This Row],[2014]]/F$35)*100</f>
        <v>0.30578865676137063</v>
      </c>
      <c r="U44" s="72">
        <f>(Taulukko5[[#This Row],[2015]]/G$35)*100</f>
        <v>0.32409334413158514</v>
      </c>
      <c r="V44" s="72">
        <f>(Taulukko5[[#This Row],[2016]]/H$35)*100</f>
        <v>0.34085022124010389</v>
      </c>
      <c r="W44" s="72">
        <f>(Taulukko5[[#This Row],[2017]]/I$35)*100</f>
        <v>0.35598652670987263</v>
      </c>
      <c r="X44" s="72">
        <f>(Taulukko5[[#This Row],[2018]]/J$35)*100</f>
        <v>0.37537702166342057</v>
      </c>
      <c r="Y44" s="72">
        <f>(Taulukko5[[#This Row],[2019]]/K$35)*100</f>
        <v>0.39911012847827765</v>
      </c>
      <c r="Z44" s="72">
        <f>(Taulukko5[[#This Row],[2020]]/L$35)*100</f>
        <v>0.42345277461589187</v>
      </c>
      <c r="AA44" s="72">
        <f>(Taulukko5[[#This Row],[2021]]/M$35)*100</f>
        <v>0.4620924000958142</v>
      </c>
      <c r="AB44" s="72">
        <f>(Taulukko5[[#This Row],[2022]]/N$35)*100</f>
        <v>0.52926237920046304</v>
      </c>
      <c r="AC44" s="72">
        <f>(Taulukko5[[#This Row],[2023]]/O$35)*100</f>
        <v>0.60308527118226374</v>
      </c>
    </row>
    <row r="45" spans="1:29" x14ac:dyDescent="0.25">
      <c r="A45" s="39" t="s">
        <v>62</v>
      </c>
      <c r="B45" s="3">
        <v>1287</v>
      </c>
      <c r="C45" s="1">
        <v>1500</v>
      </c>
      <c r="D45" s="1">
        <v>1769</v>
      </c>
      <c r="E45" s="1">
        <v>2050</v>
      </c>
      <c r="F45" s="1">
        <v>2436</v>
      </c>
      <c r="G45" s="1">
        <v>2843</v>
      </c>
      <c r="H45" s="1">
        <v>3271</v>
      </c>
      <c r="I45" s="1">
        <v>3728</v>
      </c>
      <c r="J45" s="1">
        <v>4411</v>
      </c>
      <c r="K45" s="1">
        <v>5108</v>
      </c>
      <c r="L45" s="1">
        <v>5961</v>
      </c>
      <c r="M45" s="1">
        <v>7278</v>
      </c>
      <c r="N45" s="1">
        <v>8761</v>
      </c>
      <c r="O45" s="4">
        <v>26519</v>
      </c>
      <c r="P45" s="73">
        <f>(Taulukko5[[#This Row],[2010]]/B$35)*100</f>
        <v>2.3942956603530682E-2</v>
      </c>
      <c r="Q45" s="72">
        <f>(Taulukko5[[#This Row],[2011]]/C$35)*100</f>
        <v>2.7771261816903332E-2</v>
      </c>
      <c r="R45" s="72">
        <f>(Taulukko5[[#This Row],[2012]]/D$35)*100</f>
        <v>3.2598236046609767E-2</v>
      </c>
      <c r="S45" s="72">
        <f>(Taulukko5[[#This Row],[2013]]/E$35)*100</f>
        <v>3.7605915685702603E-2</v>
      </c>
      <c r="T45" s="72">
        <f>(Taulukko5[[#This Row],[2014]]/F$35)*100</f>
        <v>4.4519553422824459E-2</v>
      </c>
      <c r="U45" s="72">
        <f>(Taulukko5[[#This Row],[2015]]/G$35)*100</f>
        <v>5.1810468812758456E-2</v>
      </c>
      <c r="V45" s="72">
        <f>(Taulukko5[[#This Row],[2016]]/H$35)*100</f>
        <v>5.9437097434501533E-2</v>
      </c>
      <c r="W45" s="72">
        <f>(Taulukko5[[#This Row],[2017]]/I$35)*100</f>
        <v>6.762038986927571E-2</v>
      </c>
      <c r="X45" s="72">
        <f>(Taulukko5[[#This Row],[2018]]/J$35)*100</f>
        <v>7.9939556923543098E-2</v>
      </c>
      <c r="Y45" s="72">
        <f>(Taulukko5[[#This Row],[2019]]/K$35)*100</f>
        <v>9.2447602769229212E-2</v>
      </c>
      <c r="Z45" s="72">
        <f>(Taulukko5[[#This Row],[2020]]/L$35)*100</f>
        <v>0.1077199671183942</v>
      </c>
      <c r="AA45" s="72">
        <f>(Taulukko5[[#This Row],[2021]]/M$35)*100</f>
        <v>0.13117670987976188</v>
      </c>
      <c r="AB45" s="72">
        <f>(Taulukko5[[#This Row],[2022]]/N$35)*100</f>
        <v>0.1574595118233923</v>
      </c>
      <c r="AC45" s="72">
        <f>(Taulukko5[[#This Row],[2023]]/O$35)*100</f>
        <v>0.47322814257552526</v>
      </c>
    </row>
    <row r="46" spans="1:29" x14ac:dyDescent="0.25">
      <c r="A46" s="39" t="s">
        <v>67</v>
      </c>
      <c r="B46" s="3">
        <v>12985</v>
      </c>
      <c r="C46" s="1">
        <v>14045</v>
      </c>
      <c r="D46" s="1">
        <v>14769</v>
      </c>
      <c r="E46" s="1">
        <v>15789</v>
      </c>
      <c r="F46" s="1">
        <v>16721</v>
      </c>
      <c r="G46" s="1">
        <v>17871</v>
      </c>
      <c r="H46" s="1">
        <v>19059</v>
      </c>
      <c r="I46" s="1">
        <v>20007</v>
      </c>
      <c r="J46" s="1">
        <v>20944</v>
      </c>
      <c r="K46" s="1">
        <v>21920</v>
      </c>
      <c r="L46" s="1">
        <v>22794</v>
      </c>
      <c r="M46" s="1">
        <v>23656</v>
      </c>
      <c r="N46" s="1">
        <v>24647</v>
      </c>
      <c r="O46" s="4">
        <v>25654</v>
      </c>
      <c r="P46" s="73">
        <f>(Taulukko5[[#This Row],[2010]]/B$35)*100</f>
        <v>0.24156899106204036</v>
      </c>
      <c r="Q46" s="72">
        <f>(Taulukko5[[#This Row],[2011]]/C$35)*100</f>
        <v>0.26003158147893818</v>
      </c>
      <c r="R46" s="72">
        <f>(Taulukko5[[#This Row],[2012]]/D$35)*100</f>
        <v>0.27215565187811169</v>
      </c>
      <c r="S46" s="72">
        <f>(Taulukko5[[#This Row],[2013]]/E$35)*100</f>
        <v>0.28963892817636994</v>
      </c>
      <c r="T46" s="72">
        <f>(Taulukko5[[#This Row],[2014]]/F$35)*100</f>
        <v>0.30558762429517561</v>
      </c>
      <c r="U46" s="72">
        <f>(Taulukko5[[#This Row],[2015]]/G$35)*100</f>
        <v>0.32567882101751899</v>
      </c>
      <c r="V46" s="72">
        <f>(Taulukko5[[#This Row],[2016]]/H$35)*100</f>
        <v>0.34631966982701462</v>
      </c>
      <c r="W46" s="72">
        <f>(Taulukko5[[#This Row],[2017]]/I$35)*100</f>
        <v>0.36289730153288602</v>
      </c>
      <c r="X46" s="72">
        <f>(Taulukko5[[#This Row],[2018]]/J$35)*100</f>
        <v>0.37956338249981558</v>
      </c>
      <c r="Y46" s="72">
        <f>(Taulukko5[[#This Row],[2019]]/K$35)*100</f>
        <v>0.39672111446779651</v>
      </c>
      <c r="Z46" s="72">
        <f>(Taulukko5[[#This Row],[2020]]/L$35)*100</f>
        <v>0.41190554109992911</v>
      </c>
      <c r="AA46" s="72">
        <f>(Taulukko5[[#This Row],[2021]]/M$35)*100</f>
        <v>0.42636936643523593</v>
      </c>
      <c r="AB46" s="72">
        <f>(Taulukko5[[#This Row],[2022]]/N$35)*100</f>
        <v>0.44297506995904001</v>
      </c>
      <c r="AC46" s="72">
        <f>(Taulukko5[[#This Row],[2023]]/O$35)*100</f>
        <v>0.45779232888240606</v>
      </c>
    </row>
    <row r="47" spans="1:29" x14ac:dyDescent="0.25">
      <c r="A47" s="39" t="s">
        <v>73</v>
      </c>
      <c r="B47" s="3">
        <v>5020</v>
      </c>
      <c r="C47" s="1">
        <v>5593</v>
      </c>
      <c r="D47" s="1">
        <v>6422</v>
      </c>
      <c r="E47" s="1">
        <v>7281</v>
      </c>
      <c r="F47" s="1">
        <v>8103</v>
      </c>
      <c r="G47" s="1">
        <v>8745</v>
      </c>
      <c r="H47" s="1">
        <v>10882</v>
      </c>
      <c r="I47" s="1">
        <v>12090</v>
      </c>
      <c r="J47" s="1">
        <v>13017</v>
      </c>
      <c r="K47" s="1">
        <v>14118</v>
      </c>
      <c r="L47" s="1">
        <v>15105</v>
      </c>
      <c r="M47" s="1">
        <v>16432</v>
      </c>
      <c r="N47" s="1">
        <v>18097</v>
      </c>
      <c r="O47" s="4">
        <v>20421</v>
      </c>
      <c r="P47" s="73">
        <f>(Taulukko5[[#This Row],[2010]]/B$35)*100</f>
        <v>9.3390553340888915E-2</v>
      </c>
      <c r="Q47" s="72">
        <f>(Taulukko5[[#This Row],[2011]]/C$35)*100</f>
        <v>0.10354977822796023</v>
      </c>
      <c r="R47" s="72">
        <f>(Taulukko5[[#This Row],[2012]]/D$35)*100</f>
        <v>0.11834136342076197</v>
      </c>
      <c r="S47" s="72">
        <f>(Taulukko5[[#This Row],[2013]]/E$35)*100</f>
        <v>0.13356520590614662</v>
      </c>
      <c r="T47" s="72">
        <f>(Taulukko5[[#This Row],[2014]]/F$35)*100</f>
        <v>0.14808782487074984</v>
      </c>
      <c r="U47" s="72">
        <f>(Taulukko5[[#This Row],[2015]]/G$35)*100</f>
        <v>0.15936776284473189</v>
      </c>
      <c r="V47" s="72">
        <f>(Taulukko5[[#This Row],[2016]]/H$35)*100</f>
        <v>0.19773601170352972</v>
      </c>
      <c r="W47" s="72">
        <f>(Taulukko5[[#This Row],[2017]]/I$35)*100</f>
        <v>0.21929466564365435</v>
      </c>
      <c r="X47" s="72">
        <f>(Taulukko5[[#This Row],[2018]]/J$35)*100</f>
        <v>0.23590415154698718</v>
      </c>
      <c r="Y47" s="72">
        <f>(Taulukko5[[#This Row],[2019]]/K$35)*100</f>
        <v>0.25551590757556342</v>
      </c>
      <c r="Z47" s="72">
        <f>(Taulukko5[[#This Row],[2020]]/L$35)*100</f>
        <v>0.27295925236090329</v>
      </c>
      <c r="AA47" s="72">
        <f>(Taulukko5[[#This Row],[2021]]/M$35)*100</f>
        <v>0.29616593799728597</v>
      </c>
      <c r="AB47" s="72">
        <f>(Taulukko5[[#This Row],[2022]]/N$35)*100</f>
        <v>0.32525337124391396</v>
      </c>
      <c r="AC47" s="72">
        <f>(Taulukko5[[#This Row],[2023]]/O$35)*100</f>
        <v>0.36441011725686495</v>
      </c>
    </row>
    <row r="48" spans="1:29" x14ac:dyDescent="0.25">
      <c r="A48" s="39" t="s">
        <v>87</v>
      </c>
      <c r="B48" s="3">
        <v>7113</v>
      </c>
      <c r="C48" s="1">
        <v>7408</v>
      </c>
      <c r="D48" s="1">
        <v>7760</v>
      </c>
      <c r="E48" s="1">
        <v>8214</v>
      </c>
      <c r="F48" s="1">
        <v>8754</v>
      </c>
      <c r="G48" s="1">
        <v>9233</v>
      </c>
      <c r="H48" s="1">
        <v>9791</v>
      </c>
      <c r="I48" s="1">
        <v>10391</v>
      </c>
      <c r="J48" s="1">
        <v>10990</v>
      </c>
      <c r="K48" s="1">
        <v>11806</v>
      </c>
      <c r="L48" s="1">
        <v>12664</v>
      </c>
      <c r="M48" s="1">
        <v>13830</v>
      </c>
      <c r="N48" s="1">
        <v>15576</v>
      </c>
      <c r="O48" s="4">
        <v>17779</v>
      </c>
      <c r="P48" s="73">
        <f>(Taulukko5[[#This Row],[2010]]/B$35)*100</f>
        <v>0.13232808882743882</v>
      </c>
      <c r="Q48" s="72">
        <f>(Taulukko5[[#This Row],[2011]]/C$35)*100</f>
        <v>0.13715300502641325</v>
      </c>
      <c r="R48" s="72">
        <f>(Taulukko5[[#This Row],[2012]]/D$35)*100</f>
        <v>0.14299734975788117</v>
      </c>
      <c r="S48" s="72">
        <f>(Taulukko5[[#This Row],[2013]]/E$35)*100</f>
        <v>0.15068048363042005</v>
      </c>
      <c r="T48" s="72">
        <f>(Taulukko5[[#This Row],[2014]]/F$35)*100</f>
        <v>0.15998529173374604</v>
      </c>
      <c r="U48" s="72">
        <f>(Taulukko5[[#This Row],[2015]]/G$35)*100</f>
        <v>0.16826101250376324</v>
      </c>
      <c r="V48" s="72">
        <f>(Taulukko5[[#This Row],[2016]]/H$35)*100</f>
        <v>0.17791153194167059</v>
      </c>
      <c r="W48" s="72">
        <f>(Taulukko5[[#This Row],[2017]]/I$35)*100</f>
        <v>0.18847732594732938</v>
      </c>
      <c r="X48" s="72">
        <f>(Taulukko5[[#This Row],[2018]]/J$35)*100</f>
        <v>0.19916928827697541</v>
      </c>
      <c r="Y48" s="72">
        <f>(Taulukko5[[#This Row],[2019]]/K$35)*100</f>
        <v>0.21367196521016443</v>
      </c>
      <c r="Z48" s="72">
        <f>(Taulukko5[[#This Row],[2020]]/L$35)*100</f>
        <v>0.22884845891416611</v>
      </c>
      <c r="AA48" s="72">
        <f>(Taulukko5[[#This Row],[2021]]/M$35)*100</f>
        <v>0.24926819148627463</v>
      </c>
      <c r="AB48" s="72">
        <f>(Taulukko5[[#This Row],[2022]]/N$35)*100</f>
        <v>0.27994399682241278</v>
      </c>
      <c r="AC48" s="72">
        <f>(Taulukko5[[#This Row],[2023]]/O$35)*100</f>
        <v>0.31726396722539552</v>
      </c>
    </row>
    <row r="49" spans="1:29" x14ac:dyDescent="0.25">
      <c r="A49" s="39" t="s">
        <v>77</v>
      </c>
      <c r="B49" s="3">
        <v>7546</v>
      </c>
      <c r="C49" s="1">
        <v>8257</v>
      </c>
      <c r="D49" s="1">
        <v>8820</v>
      </c>
      <c r="E49" s="1">
        <v>9496</v>
      </c>
      <c r="F49" s="1">
        <v>10110</v>
      </c>
      <c r="G49" s="1">
        <v>10722</v>
      </c>
      <c r="H49" s="1">
        <v>11334</v>
      </c>
      <c r="I49" s="1">
        <v>11825</v>
      </c>
      <c r="J49" s="1">
        <v>12407</v>
      </c>
      <c r="K49" s="1">
        <v>13064</v>
      </c>
      <c r="L49" s="1">
        <v>13778</v>
      </c>
      <c r="M49" s="1">
        <v>14780</v>
      </c>
      <c r="N49" s="1">
        <v>15735</v>
      </c>
      <c r="O49" s="4">
        <v>17501</v>
      </c>
      <c r="P49" s="73">
        <f>(Taulukko5[[#This Row],[2010]]/B$35)*100</f>
        <v>0.14038348914548759</v>
      </c>
      <c r="Q49" s="72">
        <f>(Taulukko5[[#This Row],[2011]]/C$35)*100</f>
        <v>0.15287153921478053</v>
      </c>
      <c r="R49" s="72">
        <f>(Taulukko5[[#This Row],[2012]]/D$35)*100</f>
        <v>0.16253049289491134</v>
      </c>
      <c r="S49" s="72">
        <f>(Taulukko5[[#This Row],[2013]]/E$35)*100</f>
        <v>0.17419793919582041</v>
      </c>
      <c r="T49" s="72">
        <f>(Taulukko5[[#This Row],[2014]]/F$35)*100</f>
        <v>0.1847671121119685</v>
      </c>
      <c r="U49" s="72">
        <f>(Taulukko5[[#This Row],[2015]]/G$35)*100</f>
        <v>0.19539635828716012</v>
      </c>
      <c r="V49" s="72">
        <f>(Taulukko5[[#This Row],[2016]]/H$35)*100</f>
        <v>0.20594927004666475</v>
      </c>
      <c r="W49" s="72">
        <f>(Taulukko5[[#This Row],[2017]]/I$35)*100</f>
        <v>0.21448795874575785</v>
      </c>
      <c r="X49" s="72">
        <f>(Taulukko5[[#This Row],[2018]]/J$35)*100</f>
        <v>0.22484925929503496</v>
      </c>
      <c r="Y49" s="72">
        <f>(Taulukko5[[#This Row],[2019]]/K$35)*100</f>
        <v>0.23643999267369034</v>
      </c>
      <c r="Z49" s="72">
        <f>(Taulukko5[[#This Row],[2020]]/L$35)*100</f>
        <v>0.24897931671820756</v>
      </c>
      <c r="AA49" s="72">
        <f>(Taulukko5[[#This Row],[2021]]/M$35)*100</f>
        <v>0.26639073537000285</v>
      </c>
      <c r="AB49" s="72">
        <f>(Taulukko5[[#This Row],[2022]]/N$35)*100</f>
        <v>0.28280166859274941</v>
      </c>
      <c r="AC49" s="72">
        <f>(Taulukko5[[#This Row],[2023]]/O$35)*100</f>
        <v>0.31230309299801157</v>
      </c>
    </row>
    <row r="50" spans="1:29" x14ac:dyDescent="0.25">
      <c r="A50" s="39" t="s">
        <v>76</v>
      </c>
      <c r="B50" s="3">
        <v>8032</v>
      </c>
      <c r="C50" s="1">
        <v>8623</v>
      </c>
      <c r="D50" s="1">
        <v>9280</v>
      </c>
      <c r="E50" s="1">
        <v>10075</v>
      </c>
      <c r="F50" s="1">
        <v>10731</v>
      </c>
      <c r="G50" s="1">
        <v>11271</v>
      </c>
      <c r="H50" s="1">
        <v>12226</v>
      </c>
      <c r="I50" s="1">
        <v>13327</v>
      </c>
      <c r="J50" s="1">
        <v>14054</v>
      </c>
      <c r="K50" s="1">
        <v>14803</v>
      </c>
      <c r="L50" s="1">
        <v>15368</v>
      </c>
      <c r="M50" s="1">
        <v>15850</v>
      </c>
      <c r="N50" s="1">
        <v>16603</v>
      </c>
      <c r="O50" s="4">
        <v>17270</v>
      </c>
      <c r="P50" s="73">
        <f>(Taulukko5[[#This Row],[2010]]/B$35)*100</f>
        <v>0.14942488534542225</v>
      </c>
      <c r="Q50" s="72">
        <f>(Taulukko5[[#This Row],[2011]]/C$35)*100</f>
        <v>0.15964772709810496</v>
      </c>
      <c r="R50" s="72">
        <f>(Taulukko5[[#This Row],[2012]]/D$35)*100</f>
        <v>0.1710071399166414</v>
      </c>
      <c r="S50" s="72">
        <f>(Taulukko5[[#This Row],[2013]]/E$35)*100</f>
        <v>0.18481931733339202</v>
      </c>
      <c r="T50" s="72">
        <f>(Taulukko5[[#This Row],[2014]]/F$35)*100</f>
        <v>0.19611630861261464</v>
      </c>
      <c r="U50" s="72">
        <f>(Taulukko5[[#This Row],[2015]]/G$35)*100</f>
        <v>0.20540126415357041</v>
      </c>
      <c r="V50" s="72">
        <f>(Taulukko5[[#This Row],[2016]]/H$35)*100</f>
        <v>0.22215773562647992</v>
      </c>
      <c r="W50" s="72">
        <f>(Taulukko5[[#This Row],[2017]]/I$35)*100</f>
        <v>0.24173201067270314</v>
      </c>
      <c r="X50" s="72">
        <f>(Taulukko5[[#This Row],[2018]]/J$35)*100</f>
        <v>0.25469746837530599</v>
      </c>
      <c r="Y50" s="72">
        <f>(Taulukko5[[#This Row],[2019]]/K$35)*100</f>
        <v>0.26791344240268206</v>
      </c>
      <c r="Z50" s="72">
        <f>(Taulukko5[[#This Row],[2020]]/L$35)*100</f>
        <v>0.27771186959830263</v>
      </c>
      <c r="AA50" s="72">
        <f>(Taulukko5[[#This Row],[2021]]/M$35)*100</f>
        <v>0.28567612690220195</v>
      </c>
      <c r="AB50" s="72">
        <f>(Taulukko5[[#This Row],[2022]]/N$35)*100</f>
        <v>0.29840204026980738</v>
      </c>
      <c r="AC50" s="72">
        <f>(Taulukko5[[#This Row],[2023]]/O$35)*100</f>
        <v>0.30818092772273925</v>
      </c>
    </row>
    <row r="51" spans="1:29" x14ac:dyDescent="0.25">
      <c r="A51" s="39" t="s">
        <v>58</v>
      </c>
      <c r="B51" s="3">
        <v>5637</v>
      </c>
      <c r="C51" s="1">
        <v>6060</v>
      </c>
      <c r="D51" s="1">
        <v>6549</v>
      </c>
      <c r="E51" s="1">
        <v>6991</v>
      </c>
      <c r="F51" s="1">
        <v>7532</v>
      </c>
      <c r="G51" s="1">
        <v>8273</v>
      </c>
      <c r="H51" s="1">
        <v>9248</v>
      </c>
      <c r="I51" s="1">
        <v>9872</v>
      </c>
      <c r="J51" s="1">
        <v>10440</v>
      </c>
      <c r="K51" s="1">
        <v>11094</v>
      </c>
      <c r="L51" s="1">
        <v>11562</v>
      </c>
      <c r="M51" s="1">
        <v>12310</v>
      </c>
      <c r="N51" s="1">
        <v>13138</v>
      </c>
      <c r="O51" s="4">
        <v>14486</v>
      </c>
      <c r="P51" s="73">
        <f>(Taulukko5[[#This Row],[2010]]/B$35)*100</f>
        <v>0.10486903370171131</v>
      </c>
      <c r="Q51" s="72">
        <f>(Taulukko5[[#This Row],[2011]]/C$35)*100</f>
        <v>0.11219589774028944</v>
      </c>
      <c r="R51" s="72">
        <f>(Taulukko5[[#This Row],[2012]]/D$35)*100</f>
        <v>0.12068165509850048</v>
      </c>
      <c r="S51" s="72">
        <f>(Taulukko5[[#This Row],[2013]]/E$35)*100</f>
        <v>0.12824534466280335</v>
      </c>
      <c r="T51" s="72">
        <f>(Taulukko5[[#This Row],[2014]]/F$35)*100</f>
        <v>0.13765241230735378</v>
      </c>
      <c r="U51" s="72">
        <f>(Taulukko5[[#This Row],[2015]]/G$35)*100</f>
        <v>0.15076609514173434</v>
      </c>
      <c r="V51" s="72">
        <f>(Taulukko5[[#This Row],[2016]]/H$35)*100</f>
        <v>0.16804471937458582</v>
      </c>
      <c r="W51" s="72">
        <f>(Taulukko5[[#This Row],[2017]]/I$35)*100</f>
        <v>0.17906343583409062</v>
      </c>
      <c r="X51" s="72">
        <f>(Taulukko5[[#This Row],[2018]]/J$35)*100</f>
        <v>0.1892017624760349</v>
      </c>
      <c r="Y51" s="72">
        <f>(Taulukko5[[#This Row],[2019]]/K$35)*100</f>
        <v>0.20078576842635648</v>
      </c>
      <c r="Z51" s="72">
        <f>(Taulukko5[[#This Row],[2020]]/L$35)*100</f>
        <v>0.20893445056582349</v>
      </c>
      <c r="AA51" s="72">
        <f>(Taulukko5[[#This Row],[2021]]/M$35)*100</f>
        <v>0.22187212127230954</v>
      </c>
      <c r="AB51" s="72">
        <f>(Taulukko5[[#This Row],[2022]]/N$35)*100</f>
        <v>0.23612636301058418</v>
      </c>
      <c r="AC51" s="72">
        <f>(Taulukko5[[#This Row],[2023]]/O$35)*100</f>
        <v>0.25850080596361319</v>
      </c>
    </row>
    <row r="52" spans="1:29" x14ac:dyDescent="0.25">
      <c r="A52" s="39" t="s">
        <v>64</v>
      </c>
      <c r="B52" s="3">
        <v>5722</v>
      </c>
      <c r="C52" s="1">
        <v>6342</v>
      </c>
      <c r="D52" s="1">
        <v>6926</v>
      </c>
      <c r="E52" s="1">
        <v>7513</v>
      </c>
      <c r="F52" s="1">
        <v>8038</v>
      </c>
      <c r="G52" s="1">
        <v>8582</v>
      </c>
      <c r="H52" s="1">
        <v>9047</v>
      </c>
      <c r="I52" s="1">
        <v>9403</v>
      </c>
      <c r="J52" s="1">
        <v>9763</v>
      </c>
      <c r="K52" s="1">
        <v>10179</v>
      </c>
      <c r="L52" s="1">
        <v>10553</v>
      </c>
      <c r="M52" s="1">
        <v>10831</v>
      </c>
      <c r="N52" s="1">
        <v>11274</v>
      </c>
      <c r="O52" s="4">
        <v>11886</v>
      </c>
      <c r="P52" s="73">
        <f>(Taulukko5[[#This Row],[2010]]/B$35)*100</f>
        <v>0.10645034785190564</v>
      </c>
      <c r="Q52" s="72">
        <f>(Taulukko5[[#This Row],[2011]]/C$35)*100</f>
        <v>0.11741689496186727</v>
      </c>
      <c r="R52" s="72">
        <f>(Taulukko5[[#This Row],[2012]]/D$35)*100</f>
        <v>0.12762882015761404</v>
      </c>
      <c r="S52" s="72">
        <f>(Taulukko5[[#This Row],[2013]]/E$35)*100</f>
        <v>0.13782109490082126</v>
      </c>
      <c r="T52" s="72">
        <f>(Taulukko5[[#This Row],[2014]]/F$35)*100</f>
        <v>0.14689990575232473</v>
      </c>
      <c r="U52" s="72">
        <f>(Taulukko5[[#This Row],[2015]]/G$35)*100</f>
        <v>0.15639727166763739</v>
      </c>
      <c r="V52" s="72">
        <f>(Taulukko5[[#This Row],[2016]]/H$35)*100</f>
        <v>0.16439236334146604</v>
      </c>
      <c r="W52" s="72">
        <f>(Taulukko5[[#This Row],[2017]]/I$35)*100</f>
        <v>0.17055647155064366</v>
      </c>
      <c r="X52" s="72">
        <f>(Taulukko5[[#This Row],[2018]]/J$35)*100</f>
        <v>0.17693264435378628</v>
      </c>
      <c r="Y52" s="72">
        <f>(Taulukko5[[#This Row],[2019]]/K$35)*100</f>
        <v>0.18422555767188412</v>
      </c>
      <c r="Z52" s="72">
        <f>(Taulukko5[[#This Row],[2020]]/L$35)*100</f>
        <v>0.19070102549914678</v>
      </c>
      <c r="AA52" s="72">
        <f>(Taulukko5[[#This Row],[2021]]/M$35)*100</f>
        <v>0.19521502400490534</v>
      </c>
      <c r="AB52" s="72">
        <f>(Taulukko5[[#This Row],[2022]]/N$35)*100</f>
        <v>0.20262510401745518</v>
      </c>
      <c r="AC52" s="72">
        <f>(Taulukko5[[#This Row],[2023]]/O$35)*100</f>
        <v>0.21210414052764787</v>
      </c>
    </row>
    <row r="53" spans="1:29" x14ac:dyDescent="0.25">
      <c r="A53" s="39" t="s">
        <v>63</v>
      </c>
      <c r="B53" s="3">
        <v>5374</v>
      </c>
      <c r="C53" s="1">
        <v>5720</v>
      </c>
      <c r="D53" s="1">
        <v>6097</v>
      </c>
      <c r="E53" s="1">
        <v>6441</v>
      </c>
      <c r="F53" s="1">
        <v>6766</v>
      </c>
      <c r="G53" s="1">
        <v>7082</v>
      </c>
      <c r="H53" s="1">
        <v>7403</v>
      </c>
      <c r="I53" s="1">
        <v>7739</v>
      </c>
      <c r="J53" s="1">
        <v>8127</v>
      </c>
      <c r="K53" s="1">
        <v>8840</v>
      </c>
      <c r="L53" s="1">
        <v>9492</v>
      </c>
      <c r="M53" s="1">
        <v>10039</v>
      </c>
      <c r="N53" s="1">
        <v>10913</v>
      </c>
      <c r="O53" s="4">
        <v>11852</v>
      </c>
      <c r="P53" s="73">
        <f>(Taulukko5[[#This Row],[2010]]/B$35)*100</f>
        <v>9.9976261684051201E-2</v>
      </c>
      <c r="Q53" s="72">
        <f>(Taulukko5[[#This Row],[2011]]/C$35)*100</f>
        <v>0.10590107839512471</v>
      </c>
      <c r="R53" s="72">
        <f>(Taulukko5[[#This Row],[2012]]/D$35)*100</f>
        <v>0.1123524280249744</v>
      </c>
      <c r="S53" s="72">
        <f>(Taulukko5[[#This Row],[2013]]/E$35)*100</f>
        <v>0.11815595264956606</v>
      </c>
      <c r="T53" s="72">
        <f>(Taulukko5[[#This Row],[2014]]/F$35)*100</f>
        <v>0.12365324238868239</v>
      </c>
      <c r="U53" s="72">
        <f>(Taulukko5[[#This Row],[2015]]/G$35)*100</f>
        <v>0.12906146328946724</v>
      </c>
      <c r="V53" s="72">
        <f>(Taulukko5[[#This Row],[2016]]/H$35)*100</f>
        <v>0.13451936175714305</v>
      </c>
      <c r="W53" s="72">
        <f>(Taulukko5[[#This Row],[2017]]/I$35)*100</f>
        <v>0.14037397993517292</v>
      </c>
      <c r="X53" s="72">
        <f>(Taulukko5[[#This Row],[2018]]/J$35)*100</f>
        <v>0.14728378578953405</v>
      </c>
      <c r="Y53" s="72">
        <f>(Taulukko5[[#This Row],[2019]]/K$35)*100</f>
        <v>0.15999154433829016</v>
      </c>
      <c r="Z53" s="72">
        <f>(Taulukko5[[#This Row],[2020]]/L$35)*100</f>
        <v>0.17152791945777515</v>
      </c>
      <c r="AA53" s="72">
        <f>(Taulukko5[[#This Row],[2021]]/M$35)*100</f>
        <v>0.18094022952499719</v>
      </c>
      <c r="AB53" s="72">
        <f>(Taulukko5[[#This Row],[2022]]/N$35)*100</f>
        <v>0.19613693100430088</v>
      </c>
      <c r="AC53" s="72">
        <f>(Taulukko5[[#This Row],[2023]]/O$35)*100</f>
        <v>0.21149741490271598</v>
      </c>
    </row>
    <row r="54" spans="1:29" x14ac:dyDescent="0.25">
      <c r="A54" s="39" t="s">
        <v>81</v>
      </c>
      <c r="B54" s="3">
        <v>4594</v>
      </c>
      <c r="C54" s="1">
        <v>4988</v>
      </c>
      <c r="D54" s="1">
        <v>5470</v>
      </c>
      <c r="E54" s="1">
        <v>6022</v>
      </c>
      <c r="F54" s="1">
        <v>6583</v>
      </c>
      <c r="G54" s="1">
        <v>7025</v>
      </c>
      <c r="H54" s="1">
        <v>7449</v>
      </c>
      <c r="I54" s="1">
        <v>7770</v>
      </c>
      <c r="J54" s="1">
        <v>8099</v>
      </c>
      <c r="K54" s="1">
        <v>8598</v>
      </c>
      <c r="L54" s="1">
        <v>9151</v>
      </c>
      <c r="M54" s="1">
        <v>9891</v>
      </c>
      <c r="N54" s="1">
        <v>10600</v>
      </c>
      <c r="O54" s="4">
        <v>11253</v>
      </c>
      <c r="P54" s="73">
        <f>(Taulukko5[[#This Row],[2010]]/B$35)*100</f>
        <v>8.5465378894032606E-2</v>
      </c>
      <c r="Q54" s="72">
        <f>(Taulukko5[[#This Row],[2011]]/C$35)*100</f>
        <v>9.2348702628475873E-2</v>
      </c>
      <c r="R54" s="72">
        <f>(Taulukko5[[#This Row],[2012]]/D$35)*100</f>
        <v>0.10079838958448582</v>
      </c>
      <c r="S54" s="72">
        <f>(Taulukko5[[#This Row],[2013]]/E$35)*100</f>
        <v>0.11046967037039075</v>
      </c>
      <c r="T54" s="72">
        <f>(Taulukko5[[#This Row],[2014]]/F$35)*100</f>
        <v>0.12030879317834706</v>
      </c>
      <c r="U54" s="72">
        <f>(Taulukko5[[#This Row],[2015]]/G$35)*100</f>
        <v>0.1280227025710968</v>
      </c>
      <c r="V54" s="72">
        <f>(Taulukko5[[#This Row],[2016]]/H$35)*100</f>
        <v>0.13535522433188685</v>
      </c>
      <c r="W54" s="72">
        <f>(Taulukko5[[#This Row],[2017]]/I$35)*100</f>
        <v>0.14093627394964384</v>
      </c>
      <c r="X54" s="72">
        <f>(Taulukko5[[#This Row],[2018]]/J$35)*100</f>
        <v>0.14677634811239526</v>
      </c>
      <c r="Y54" s="72">
        <f>(Taulukko5[[#This Row],[2019]]/K$35)*100</f>
        <v>0.15561168531907454</v>
      </c>
      <c r="Z54" s="72">
        <f>(Taulukko5[[#This Row],[2020]]/L$35)*100</f>
        <v>0.16536578075833339</v>
      </c>
      <c r="AA54" s="72">
        <f>(Taulukko5[[#This Row],[2021]]/M$35)*100</f>
        <v>0.17827271742521639</v>
      </c>
      <c r="AB54" s="72">
        <f>(Taulukko5[[#This Row],[2022]]/N$35)*100</f>
        <v>0.19051145135577655</v>
      </c>
      <c r="AC54" s="72">
        <f>(Taulukko5[[#This Row],[2023]]/O$35)*100</f>
        <v>0.20080833698112246</v>
      </c>
    </row>
    <row r="55" spans="1:29" x14ac:dyDescent="0.25">
      <c r="A55" s="39" t="s">
        <v>66</v>
      </c>
      <c r="B55" s="3">
        <v>1445</v>
      </c>
      <c r="C55" s="1">
        <v>1638</v>
      </c>
      <c r="D55" s="1">
        <v>1871</v>
      </c>
      <c r="E55" s="1">
        <v>2195</v>
      </c>
      <c r="F55" s="1">
        <v>2618</v>
      </c>
      <c r="G55" s="1">
        <v>2932</v>
      </c>
      <c r="H55" s="1">
        <v>3271</v>
      </c>
      <c r="I55" s="1">
        <v>3619</v>
      </c>
      <c r="J55" s="1">
        <v>4014</v>
      </c>
      <c r="K55" s="1">
        <v>4736</v>
      </c>
      <c r="L55" s="1">
        <v>5315</v>
      </c>
      <c r="M55" s="1">
        <v>5934</v>
      </c>
      <c r="N55" s="1">
        <v>8158</v>
      </c>
      <c r="O55" s="4">
        <v>10724</v>
      </c>
      <c r="P55" s="73">
        <f>(Taulukko5[[#This Row],[2010]]/B$35)*100</f>
        <v>2.6882340553303678E-2</v>
      </c>
      <c r="Q55" s="72">
        <f>(Taulukko5[[#This Row],[2011]]/C$35)*100</f>
        <v>3.0326217904058438E-2</v>
      </c>
      <c r="R55" s="72">
        <f>(Taulukko5[[#This Row],[2012]]/D$35)*100</f>
        <v>3.4477840386210774E-2</v>
      </c>
      <c r="S55" s="72">
        <f>(Taulukko5[[#This Row],[2013]]/E$35)*100</f>
        <v>4.0265846307374245E-2</v>
      </c>
      <c r="T55" s="72">
        <f>(Taulukko5[[#This Row],[2014]]/F$35)*100</f>
        <v>4.7845726954414788E-2</v>
      </c>
      <c r="U55" s="72">
        <f>(Taulukko5[[#This Row],[2015]]/G$35)*100</f>
        <v>5.3432393443196557E-2</v>
      </c>
      <c r="V55" s="72">
        <f>(Taulukko5[[#This Row],[2016]]/H$35)*100</f>
        <v>5.9437097434501533E-2</v>
      </c>
      <c r="W55" s="72">
        <f>(Taulukko5[[#This Row],[2017]]/I$35)*100</f>
        <v>6.5643291560329622E-2</v>
      </c>
      <c r="X55" s="72">
        <f>(Taulukko5[[#This Row],[2018]]/J$35)*100</f>
        <v>7.2744815572682378E-2</v>
      </c>
      <c r="Y55" s="72">
        <f>(Taulukko5[[#This Row],[2019]]/K$35)*100</f>
        <v>8.571492692150931E-2</v>
      </c>
      <c r="Z55" s="72">
        <f>(Taulukko5[[#This Row],[2020]]/L$35)*100</f>
        <v>9.6046238086607144E-2</v>
      </c>
      <c r="AA55" s="72">
        <f>(Taulukko5[[#This Row],[2021]]/M$35)*100</f>
        <v>0.10695281621688749</v>
      </c>
      <c r="AB55" s="72">
        <f>(Taulukko5[[#This Row],[2022]]/N$35)*100</f>
        <v>0.14662192643022876</v>
      </c>
      <c r="AC55" s="72">
        <f>(Taulukko5[[#This Row],[2023]]/O$35)*100</f>
        <v>0.19136840005203565</v>
      </c>
    </row>
    <row r="56" spans="1:29" x14ac:dyDescent="0.25">
      <c r="A56" s="39" t="s">
        <v>56</v>
      </c>
      <c r="B56" s="3">
        <v>4388</v>
      </c>
      <c r="C56" s="1">
        <v>4873</v>
      </c>
      <c r="D56" s="1">
        <v>5353</v>
      </c>
      <c r="E56" s="1">
        <v>5876</v>
      </c>
      <c r="F56" s="1">
        <v>6114</v>
      </c>
      <c r="G56" s="1">
        <v>6547</v>
      </c>
      <c r="H56" s="1">
        <v>6916</v>
      </c>
      <c r="I56" s="1">
        <v>6971</v>
      </c>
      <c r="J56" s="1">
        <v>7255</v>
      </c>
      <c r="K56" s="1">
        <v>7641</v>
      </c>
      <c r="L56" s="1">
        <v>7955</v>
      </c>
      <c r="M56" s="1">
        <v>8225</v>
      </c>
      <c r="N56" s="1">
        <v>8628</v>
      </c>
      <c r="O56" s="4">
        <v>9278</v>
      </c>
      <c r="P56" s="73">
        <f>(Taulukko5[[#This Row],[2010]]/B$35)*100</f>
        <v>8.1633017541796915E-2</v>
      </c>
      <c r="Q56" s="72">
        <f>(Taulukko5[[#This Row],[2011]]/C$35)*100</f>
        <v>9.0219572555846617E-2</v>
      </c>
      <c r="R56" s="72">
        <f>(Taulukko5[[#This Row],[2012]]/D$35)*100</f>
        <v>9.8642372842002307E-2</v>
      </c>
      <c r="S56" s="72">
        <f>(Taulukko5[[#This Row],[2013]]/E$35)*100</f>
        <v>0.10779139539960413</v>
      </c>
      <c r="T56" s="72">
        <f>(Taulukko5[[#This Row],[2014]]/F$35)*100</f>
        <v>0.11173749984694119</v>
      </c>
      <c r="U56" s="72">
        <f>(Taulukko5[[#This Row],[2015]]/G$35)*100</f>
        <v>0.11931169163458659</v>
      </c>
      <c r="V56" s="72">
        <f>(Taulukko5[[#This Row],[2016]]/H$35)*100</f>
        <v>0.12567012102018119</v>
      </c>
      <c r="W56" s="72">
        <f>(Taulukko5[[#This Row],[2017]]/I$35)*100</f>
        <v>0.12644359918957107</v>
      </c>
      <c r="X56" s="72">
        <f>(Taulukko5[[#This Row],[2018]]/J$35)*100</f>
        <v>0.13148072670149744</v>
      </c>
      <c r="Y56" s="72">
        <f>(Taulukko5[[#This Row],[2019]]/K$35)*100</f>
        <v>0.13829133374308542</v>
      </c>
      <c r="Z56" s="72">
        <f>(Taulukko5[[#This Row],[2020]]/L$35)*100</f>
        <v>0.1437531183403499</v>
      </c>
      <c r="AA56" s="72">
        <f>(Taulukko5[[#This Row],[2021]]/M$35)*100</f>
        <v>0.14824518257227831</v>
      </c>
      <c r="AB56" s="72">
        <f>(Taulukko5[[#This Row],[2022]]/N$35)*100</f>
        <v>0.15506913229223018</v>
      </c>
      <c r="AC56" s="72">
        <f>(Taulukko5[[#This Row],[2023]]/O$35)*100</f>
        <v>0.16556471612111029</v>
      </c>
    </row>
    <row r="57" spans="1:29" x14ac:dyDescent="0.25">
      <c r="A57" s="39" t="s">
        <v>85</v>
      </c>
      <c r="B57" s="3">
        <v>1792</v>
      </c>
      <c r="C57" s="1">
        <v>2007</v>
      </c>
      <c r="D57" s="1">
        <v>2195</v>
      </c>
      <c r="E57" s="1">
        <v>2401</v>
      </c>
      <c r="F57" s="1">
        <v>2603</v>
      </c>
      <c r="G57" s="1">
        <v>2881</v>
      </c>
      <c r="H57" s="1">
        <v>3220</v>
      </c>
      <c r="I57" s="1">
        <v>3599</v>
      </c>
      <c r="J57" s="1">
        <v>3973</v>
      </c>
      <c r="K57" s="1">
        <v>4417</v>
      </c>
      <c r="L57" s="1">
        <v>4749</v>
      </c>
      <c r="M57" s="1">
        <v>5131</v>
      </c>
      <c r="N57" s="1">
        <v>6374</v>
      </c>
      <c r="O57" s="4">
        <v>8908</v>
      </c>
      <c r="P57" s="73">
        <f>(Taulukko5[[#This Row],[2010]]/B$35)*100</f>
        <v>3.3337823025273494E-2</v>
      </c>
      <c r="Q57" s="72">
        <f>(Taulukko5[[#This Row],[2011]]/C$35)*100</f>
        <v>3.7157948311016653E-2</v>
      </c>
      <c r="R57" s="72">
        <f>(Taulukko5[[#This Row],[2012]]/D$35)*100</f>
        <v>4.0448348288472824E-2</v>
      </c>
      <c r="S57" s="72">
        <f>(Taulukko5[[#This Row],[2013]]/E$35)*100</f>
        <v>4.4044782225059483E-2</v>
      </c>
      <c r="T57" s="72">
        <f>(Taulukko5[[#This Row],[2014]]/F$35)*100</f>
        <v>4.7571591773239767E-2</v>
      </c>
      <c r="U57" s="72">
        <f>(Taulukko5[[#This Row],[2015]]/G$35)*100</f>
        <v>5.250297595833877E-2</v>
      </c>
      <c r="V57" s="72">
        <f>(Taulukko5[[#This Row],[2016]]/H$35)*100</f>
        <v>5.8510380232068157E-2</v>
      </c>
      <c r="W57" s="72">
        <f>(Taulukko5[[#This Row],[2017]]/I$35)*100</f>
        <v>6.5280521228412894E-2</v>
      </c>
      <c r="X57" s="72">
        <f>(Taulukko5[[#This Row],[2018]]/J$35)*100</f>
        <v>7.2001781831157727E-2</v>
      </c>
      <c r="Y57" s="72">
        <f>(Taulukko5[[#This Row],[2019]]/K$35)*100</f>
        <v>7.9941476396179614E-2</v>
      </c>
      <c r="Z57" s="72">
        <f>(Taulukko5[[#This Row],[2020]]/L$35)*100</f>
        <v>8.5818172092812298E-2</v>
      </c>
      <c r="AA57" s="72">
        <f>(Taulukko5[[#This Row],[2021]]/M$35)*100</f>
        <v>9.2479760702536176E-2</v>
      </c>
      <c r="AB57" s="72">
        <f>(Taulukko5[[#This Row],[2022]]/N$35)*100</f>
        <v>0.114558489711483</v>
      </c>
      <c r="AC57" s="72">
        <f>(Taulukko5[[#This Row],[2023]]/O$35)*100</f>
        <v>0.15896211373214597</v>
      </c>
    </row>
    <row r="58" spans="1:29" x14ac:dyDescent="0.25">
      <c r="A58" s="39" t="s">
        <v>68</v>
      </c>
      <c r="B58" s="3">
        <v>5447</v>
      </c>
      <c r="C58" s="1">
        <v>5592</v>
      </c>
      <c r="D58" s="1">
        <v>5792</v>
      </c>
      <c r="E58" s="1">
        <v>5902</v>
      </c>
      <c r="F58" s="1">
        <v>6059</v>
      </c>
      <c r="G58" s="1">
        <v>6168</v>
      </c>
      <c r="H58" s="1">
        <v>6256</v>
      </c>
      <c r="I58" s="1">
        <v>6183</v>
      </c>
      <c r="J58" s="1">
        <v>6317</v>
      </c>
      <c r="K58" s="1">
        <v>6559</v>
      </c>
      <c r="L58" s="1">
        <v>6841</v>
      </c>
      <c r="M58" s="1">
        <v>7258</v>
      </c>
      <c r="N58" s="1">
        <v>7611</v>
      </c>
      <c r="O58" s="4">
        <v>7795</v>
      </c>
      <c r="P58" s="73">
        <f>(Taulukko5[[#This Row],[2010]]/B$35)*100</f>
        <v>0.10133433148362986</v>
      </c>
      <c r="Q58" s="72">
        <f>(Taulukko5[[#This Row],[2011]]/C$35)*100</f>
        <v>0.10353126405341562</v>
      </c>
      <c r="R58" s="72">
        <f>(Taulukko5[[#This Row],[2012]]/D$35)*100</f>
        <v>0.10673204249969687</v>
      </c>
      <c r="S58" s="72">
        <f>(Taulukko5[[#This Row],[2013]]/E$35)*100</f>
        <v>0.10826834847659354</v>
      </c>
      <c r="T58" s="72">
        <f>(Taulukko5[[#This Row],[2014]]/F$35)*100</f>
        <v>0.11073233751596609</v>
      </c>
      <c r="U58" s="72">
        <f>(Taulukko5[[#This Row],[2015]]/G$35)*100</f>
        <v>0.1124048440510356</v>
      </c>
      <c r="V58" s="72">
        <f>(Taulukko5[[#This Row],[2016]]/H$35)*100</f>
        <v>0.11367731016516099</v>
      </c>
      <c r="W58" s="72">
        <f>(Taulukko5[[#This Row],[2017]]/I$35)*100</f>
        <v>0.11215044811205251</v>
      </c>
      <c r="X58" s="72">
        <f>(Taulukko5[[#This Row],[2018]]/J$35)*100</f>
        <v>0.11448156451734792</v>
      </c>
      <c r="Y58" s="72">
        <f>(Taulukko5[[#This Row],[2019]]/K$35)*100</f>
        <v>0.11870865829353454</v>
      </c>
      <c r="Z58" s="72">
        <f>(Taulukko5[[#This Row],[2020]]/L$35)*100</f>
        <v>0.12362226053630847</v>
      </c>
      <c r="AA58" s="72">
        <f>(Taulukko5[[#This Row],[2021]]/M$35)*100</f>
        <v>0.1308162352716834</v>
      </c>
      <c r="AB58" s="72">
        <f>(Taulukko5[[#This Row],[2022]]/N$35)*100</f>
        <v>0.13679081662913353</v>
      </c>
      <c r="AC58" s="72">
        <f>(Taulukko5[[#This Row],[2023]]/O$35)*100</f>
        <v>0.1391007719512885</v>
      </c>
    </row>
    <row r="59" spans="1:29" x14ac:dyDescent="0.25">
      <c r="A59" s="39" t="s">
        <v>74</v>
      </c>
      <c r="B59" s="3">
        <v>1194</v>
      </c>
      <c r="C59" s="1">
        <v>1475</v>
      </c>
      <c r="D59" s="1">
        <v>1861</v>
      </c>
      <c r="E59" s="1">
        <v>2194</v>
      </c>
      <c r="F59" s="1">
        <v>2555</v>
      </c>
      <c r="G59" s="1">
        <v>2951</v>
      </c>
      <c r="H59" s="1">
        <v>3345</v>
      </c>
      <c r="I59" s="1">
        <v>3685</v>
      </c>
      <c r="J59" s="1">
        <v>3937</v>
      </c>
      <c r="K59" s="1">
        <v>4300</v>
      </c>
      <c r="L59" s="1">
        <v>4636</v>
      </c>
      <c r="M59" s="1">
        <v>5048</v>
      </c>
      <c r="N59" s="1">
        <v>5818</v>
      </c>
      <c r="O59" s="4">
        <v>7234</v>
      </c>
      <c r="P59" s="73">
        <f>(Taulukko5[[#This Row],[2010]]/B$35)*100</f>
        <v>2.2212812886259235E-2</v>
      </c>
      <c r="Q59" s="72">
        <f>(Taulukko5[[#This Row],[2011]]/C$35)*100</f>
        <v>2.7308407453288275E-2</v>
      </c>
      <c r="R59" s="72">
        <f>(Taulukko5[[#This Row],[2012]]/D$35)*100</f>
        <v>3.4293565450955778E-2</v>
      </c>
      <c r="S59" s="72">
        <f>(Taulukko5[[#This Row],[2013]]/E$35)*100</f>
        <v>4.0247501958259269E-2</v>
      </c>
      <c r="T59" s="72">
        <f>(Taulukko5[[#This Row],[2014]]/F$35)*100</f>
        <v>4.6694359193479675E-2</v>
      </c>
      <c r="U59" s="72">
        <f>(Taulukko5[[#This Row],[2015]]/G$35)*100</f>
        <v>5.3778647015986704E-2</v>
      </c>
      <c r="V59" s="72">
        <f>(Taulukko5[[#This Row],[2016]]/H$35)*100</f>
        <v>6.0781745924306824E-2</v>
      </c>
      <c r="W59" s="72">
        <f>(Taulukko5[[#This Row],[2017]]/I$35)*100</f>
        <v>6.6840433655654771E-2</v>
      </c>
      <c r="X59" s="72">
        <f>(Taulukko5[[#This Row],[2018]]/J$35)*100</f>
        <v>7.1349361960550708E-2</v>
      </c>
      <c r="Y59" s="72">
        <f>(Taulukko5[[#This Row],[2019]]/K$35)*100</f>
        <v>7.7823941250525761E-2</v>
      </c>
      <c r="Z59" s="72">
        <f>(Taulukko5[[#This Row],[2020]]/L$35)*100</f>
        <v>8.3776173051648306E-2</v>
      </c>
      <c r="AA59" s="72">
        <f>(Taulukko5[[#This Row],[2021]]/M$35)*100</f>
        <v>9.0983791079010445E-2</v>
      </c>
      <c r="AB59" s="72">
        <f>(Taulukko5[[#This Row],[2022]]/N$35)*100</f>
        <v>0.10456562490451962</v>
      </c>
      <c r="AC59" s="72">
        <f>(Taulukko5[[#This Row],[2023]]/O$35)*100</f>
        <v>0.12908979913991289</v>
      </c>
    </row>
    <row r="60" spans="1:29" x14ac:dyDescent="0.25">
      <c r="A60" s="39" t="s">
        <v>69</v>
      </c>
      <c r="B60" s="3">
        <v>1702</v>
      </c>
      <c r="C60" s="1">
        <v>1971</v>
      </c>
      <c r="D60" s="1">
        <v>2233</v>
      </c>
      <c r="E60" s="1">
        <v>2467</v>
      </c>
      <c r="F60" s="1">
        <v>2819</v>
      </c>
      <c r="G60" s="1">
        <v>3161</v>
      </c>
      <c r="H60" s="1">
        <v>3559</v>
      </c>
      <c r="I60" s="1">
        <v>3955</v>
      </c>
      <c r="J60" s="1">
        <v>4416</v>
      </c>
      <c r="K60" s="1">
        <v>4992</v>
      </c>
      <c r="L60" s="1">
        <v>5463</v>
      </c>
      <c r="M60" s="1">
        <v>6066</v>
      </c>
      <c r="N60" s="1">
        <v>6633</v>
      </c>
      <c r="O60" s="4">
        <v>7066</v>
      </c>
      <c r="P60" s="73">
        <f>(Taulukko5[[#This Row],[2010]]/B$35)*100</f>
        <v>3.1663490395655962E-2</v>
      </c>
      <c r="Q60" s="72">
        <f>(Taulukko5[[#This Row],[2011]]/C$35)*100</f>
        <v>3.6491438027410977E-2</v>
      </c>
      <c r="R60" s="72">
        <f>(Taulukko5[[#This Row],[2012]]/D$35)*100</f>
        <v>4.1148593042441832E-2</v>
      </c>
      <c r="S60" s="72">
        <f>(Taulukko5[[#This Row],[2013]]/E$35)*100</f>
        <v>4.525550926664796E-2</v>
      </c>
      <c r="T60" s="72">
        <f>(Taulukko5[[#This Row],[2014]]/F$35)*100</f>
        <v>5.1519138382160157E-2</v>
      </c>
      <c r="U60" s="72">
        <f>(Taulukko5[[#This Row],[2015]]/G$35)*100</f>
        <v>5.7605660188930527E-2</v>
      </c>
      <c r="V60" s="72">
        <f>(Taulukko5[[#This Row],[2016]]/H$35)*100</f>
        <v>6.4670323989419437E-2</v>
      </c>
      <c r="W60" s="72">
        <f>(Taulukko5[[#This Row],[2017]]/I$35)*100</f>
        <v>7.1737833136530427E-2</v>
      </c>
      <c r="X60" s="72">
        <f>(Taulukko5[[#This Row],[2018]]/J$35)*100</f>
        <v>8.0030170794460731E-2</v>
      </c>
      <c r="Y60" s="72">
        <f>(Taulukko5[[#This Row],[2019]]/K$35)*100</f>
        <v>9.034816621456386E-2</v>
      </c>
      <c r="Z60" s="72">
        <f>(Taulukko5[[#This Row],[2020]]/L$35)*100</f>
        <v>9.8720714706892726E-2</v>
      </c>
      <c r="AA60" s="72">
        <f>(Taulukko5[[#This Row],[2021]]/M$35)*100</f>
        <v>0.1093319486302055</v>
      </c>
      <c r="AB60" s="72">
        <f>(Taulukko5[[#This Row],[2022]]/N$35)*100</f>
        <v>0.11921343932479865</v>
      </c>
      <c r="AC60" s="72">
        <f>(Taulukko5[[#This Row],[2023]]/O$35)*100</f>
        <v>0.12609186075789666</v>
      </c>
    </row>
    <row r="61" spans="1:29" x14ac:dyDescent="0.25">
      <c r="A61" s="39" t="s">
        <v>71</v>
      </c>
      <c r="B61" s="3">
        <v>2883</v>
      </c>
      <c r="C61" s="1">
        <v>3139</v>
      </c>
      <c r="D61" s="1">
        <v>3598</v>
      </c>
      <c r="E61" s="1">
        <v>4060</v>
      </c>
      <c r="F61" s="1">
        <v>4459</v>
      </c>
      <c r="G61" s="1">
        <v>4794</v>
      </c>
      <c r="H61" s="1">
        <v>5081</v>
      </c>
      <c r="I61" s="1">
        <v>5274</v>
      </c>
      <c r="J61" s="1">
        <v>5441</v>
      </c>
      <c r="K61" s="1">
        <v>5567</v>
      </c>
      <c r="L61" s="1">
        <v>5695</v>
      </c>
      <c r="M61" s="1">
        <v>5982</v>
      </c>
      <c r="N61" s="1">
        <v>6243</v>
      </c>
      <c r="O61" s="4">
        <v>6428</v>
      </c>
      <c r="P61" s="73">
        <f>(Taulukko5[[#This Row],[2010]]/B$35)*100</f>
        <v>5.3634455235414887E-2</v>
      </c>
      <c r="Q61" s="72">
        <f>(Taulukko5[[#This Row],[2011]]/C$35)*100</f>
        <v>5.8115993895506368E-2</v>
      </c>
      <c r="R61" s="72">
        <f>(Taulukko5[[#This Row],[2012]]/D$35)*100</f>
        <v>6.6302121704749542E-2</v>
      </c>
      <c r="S61" s="72">
        <f>(Taulukko5[[#This Row],[2013]]/E$35)*100</f>
        <v>7.4478057406806117E-2</v>
      </c>
      <c r="T61" s="72">
        <f>(Taulukko5[[#This Row],[2014]]/F$35)*100</f>
        <v>8.1491251523963165E-2</v>
      </c>
      <c r="U61" s="72">
        <f>(Taulukko5[[#This Row],[2015]]/G$35)*100</f>
        <v>8.7365243576631751E-2</v>
      </c>
      <c r="V61" s="72">
        <f>(Taulukko5[[#This Row],[2016]]/H$35)*100</f>
        <v>9.2326472658117498E-2</v>
      </c>
      <c r="W61" s="72">
        <f>(Taulukko5[[#This Row],[2017]]/I$35)*100</f>
        <v>9.5662536526437802E-2</v>
      </c>
      <c r="X61" s="72">
        <f>(Taulukko5[[#This Row],[2018]]/J$35)*100</f>
        <v>9.8606014332577208E-2</v>
      </c>
      <c r="Y61" s="72">
        <f>(Taulukko5[[#This Row],[2019]]/K$35)*100</f>
        <v>0.10075485603294812</v>
      </c>
      <c r="Z61" s="72">
        <f>(Taulukko5[[#This Row],[2020]]/L$35)*100</f>
        <v>0.10291313751707011</v>
      </c>
      <c r="AA61" s="72">
        <f>(Taulukko5[[#This Row],[2021]]/M$35)*100</f>
        <v>0.10781795527627586</v>
      </c>
      <c r="AB61" s="72">
        <f>(Taulukko5[[#This Row],[2022]]/N$35)*100</f>
        <v>0.11220405573718047</v>
      </c>
      <c r="AC61" s="72">
        <f>(Taulukko5[[#This Row],[2023]]/O$35)*100</f>
        <v>0.11470683285476363</v>
      </c>
    </row>
    <row r="62" spans="1:29" x14ac:dyDescent="0.25">
      <c r="A62" s="39" t="s">
        <v>60</v>
      </c>
      <c r="B62" s="3">
        <v>1222</v>
      </c>
      <c r="C62" s="1">
        <v>1432</v>
      </c>
      <c r="D62" s="1">
        <v>1684</v>
      </c>
      <c r="E62" s="1">
        <v>1886</v>
      </c>
      <c r="F62" s="1">
        <v>2186</v>
      </c>
      <c r="G62" s="1">
        <v>2432</v>
      </c>
      <c r="H62" s="1">
        <v>2720</v>
      </c>
      <c r="I62" s="1">
        <v>2983</v>
      </c>
      <c r="J62" s="1">
        <v>3172</v>
      </c>
      <c r="K62" s="1">
        <v>3519</v>
      </c>
      <c r="L62" s="1">
        <v>3846</v>
      </c>
      <c r="M62" s="1">
        <v>4163</v>
      </c>
      <c r="N62" s="1">
        <v>4985</v>
      </c>
      <c r="O62" s="4">
        <v>6288</v>
      </c>
      <c r="P62" s="73">
        <f>(Taulukko5[[#This Row],[2010]]/B$35)*100</f>
        <v>2.2733716371029136E-2</v>
      </c>
      <c r="Q62" s="72">
        <f>(Taulukko5[[#This Row],[2011]]/C$35)*100</f>
        <v>2.6512297947870377E-2</v>
      </c>
      <c r="R62" s="72">
        <f>(Taulukko5[[#This Row],[2012]]/D$35)*100</f>
        <v>3.1031899096942255E-2</v>
      </c>
      <c r="S62" s="72">
        <f>(Taulukko5[[#This Row],[2013]]/E$35)*100</f>
        <v>3.4597442430846385E-2</v>
      </c>
      <c r="T62" s="72">
        <f>(Taulukko5[[#This Row],[2014]]/F$35)*100</f>
        <v>3.9950633736574002E-2</v>
      </c>
      <c r="U62" s="72">
        <f>(Taulukko5[[#This Row],[2015]]/G$35)*100</f>
        <v>4.4320457317139843E-2</v>
      </c>
      <c r="V62" s="72">
        <f>(Taulukko5[[#This Row],[2016]]/H$35)*100</f>
        <v>4.9424917463113477E-2</v>
      </c>
      <c r="W62" s="72">
        <f>(Taulukko5[[#This Row],[2017]]/I$35)*100</f>
        <v>5.410719500537807E-2</v>
      </c>
      <c r="X62" s="72">
        <f>(Taulukko5[[#This Row],[2018]]/J$35)*100</f>
        <v>5.7485439710151603E-2</v>
      </c>
      <c r="Y62" s="72">
        <f>(Taulukko5[[#This Row],[2019]]/K$35)*100</f>
        <v>6.3688941688511663E-2</v>
      </c>
      <c r="Z62" s="72">
        <f>(Taulukko5[[#This Row],[2020]]/L$35)*100</f>
        <v>6.9500250551475268E-2</v>
      </c>
      <c r="AA62" s="72">
        <f>(Taulukko5[[#This Row],[2021]]/M$35)*100</f>
        <v>7.5032789671537342E-2</v>
      </c>
      <c r="AB62" s="72">
        <f>(Taulukko5[[#This Row],[2022]]/N$35)*100</f>
        <v>8.9594300472504343E-2</v>
      </c>
      <c r="AC62" s="72">
        <f>(Taulukko5[[#This Row],[2023]]/O$35)*100</f>
        <v>0.11220855086975011</v>
      </c>
    </row>
    <row r="63" spans="1:29" x14ac:dyDescent="0.25">
      <c r="A63" s="39" t="s">
        <v>70</v>
      </c>
      <c r="B63" s="3">
        <v>2972</v>
      </c>
      <c r="C63" s="1">
        <v>3152</v>
      </c>
      <c r="D63" s="1">
        <v>3333</v>
      </c>
      <c r="E63" s="1">
        <v>3524</v>
      </c>
      <c r="F63" s="1">
        <v>3736</v>
      </c>
      <c r="G63" s="1">
        <v>3878</v>
      </c>
      <c r="H63" s="1">
        <v>4096</v>
      </c>
      <c r="I63" s="1">
        <v>4203</v>
      </c>
      <c r="J63" s="1">
        <v>4402</v>
      </c>
      <c r="K63" s="1">
        <v>4666</v>
      </c>
      <c r="L63" s="1">
        <v>4966</v>
      </c>
      <c r="M63" s="1">
        <v>5352</v>
      </c>
      <c r="N63" s="1">
        <v>5547</v>
      </c>
      <c r="O63" s="4">
        <v>5813</v>
      </c>
      <c r="P63" s="73">
        <f>(Taulukko5[[#This Row],[2010]]/B$35)*100</f>
        <v>5.5290184169147778E-2</v>
      </c>
      <c r="Q63" s="72">
        <f>(Taulukko5[[#This Row],[2011]]/C$35)*100</f>
        <v>5.8356678164586194E-2</v>
      </c>
      <c r="R63" s="72">
        <f>(Taulukko5[[#This Row],[2012]]/D$35)*100</f>
        <v>6.1418835920492007E-2</v>
      </c>
      <c r="S63" s="72">
        <f>(Taulukko5[[#This Row],[2013]]/E$35)*100</f>
        <v>6.4645486281178513E-2</v>
      </c>
      <c r="T63" s="72">
        <f>(Taulukko5[[#This Row],[2014]]/F$35)*100</f>
        <v>6.8277935791326835E-2</v>
      </c>
      <c r="U63" s="72">
        <f>(Taulukko5[[#This Row],[2015]]/G$35)*100</f>
        <v>7.0672176593695846E-2</v>
      </c>
      <c r="V63" s="72">
        <f>(Taulukko5[[#This Row],[2016]]/H$35)*100</f>
        <v>7.4428111003276759E-2</v>
      </c>
      <c r="W63" s="72">
        <f>(Taulukko5[[#This Row],[2017]]/I$35)*100</f>
        <v>7.6236185252297695E-2</v>
      </c>
      <c r="X63" s="72">
        <f>(Taulukko5[[#This Row],[2018]]/J$35)*100</f>
        <v>7.9776451955891337E-2</v>
      </c>
      <c r="Y63" s="72">
        <f>(Taulukko5[[#This Row],[2019]]/K$35)*100</f>
        <v>8.4448025552314704E-2</v>
      </c>
      <c r="Z63" s="72">
        <f>(Taulukko5[[#This Row],[2020]]/L$35)*100</f>
        <v>8.9739533083366158E-2</v>
      </c>
      <c r="AA63" s="72">
        <f>(Taulukko5[[#This Row],[2021]]/M$35)*100</f>
        <v>9.6463005121803461E-2</v>
      </c>
      <c r="AB63" s="72">
        <f>(Taulukko5[[#This Row],[2022]]/N$35)*100</f>
        <v>9.969500195004645E-2</v>
      </c>
      <c r="AC63" s="72">
        <f>(Taulukko5[[#This Row],[2023]]/O$35)*100</f>
        <v>0.10373223699202566</v>
      </c>
    </row>
    <row r="64" spans="1:29" x14ac:dyDescent="0.25">
      <c r="A64" s="39" t="s">
        <v>80</v>
      </c>
      <c r="B64" s="3">
        <v>1275</v>
      </c>
      <c r="C64" s="1">
        <v>1360</v>
      </c>
      <c r="D64" s="1">
        <v>1422</v>
      </c>
      <c r="E64" s="1">
        <v>1550</v>
      </c>
      <c r="F64" s="1">
        <v>1740</v>
      </c>
      <c r="G64" s="1">
        <v>1882</v>
      </c>
      <c r="H64" s="1">
        <v>1973</v>
      </c>
      <c r="I64" s="1">
        <v>2142</v>
      </c>
      <c r="J64" s="1">
        <v>2373</v>
      </c>
      <c r="K64" s="1">
        <v>2741</v>
      </c>
      <c r="L64" s="1">
        <v>2944</v>
      </c>
      <c r="M64" s="1">
        <v>3245</v>
      </c>
      <c r="N64" s="1">
        <v>3778</v>
      </c>
      <c r="O64" s="4">
        <v>4410</v>
      </c>
      <c r="P64" s="73">
        <f>(Taulukko5[[#This Row],[2010]]/B$35)*100</f>
        <v>2.3719712252915012E-2</v>
      </c>
      <c r="Q64" s="72">
        <f>(Taulukko5[[#This Row],[2011]]/C$35)*100</f>
        <v>2.5179277380659018E-2</v>
      </c>
      <c r="R64" s="72">
        <f>(Taulukko5[[#This Row],[2012]]/D$35)*100</f>
        <v>2.6203895793261212E-2</v>
      </c>
      <c r="S64" s="72">
        <f>(Taulukko5[[#This Row],[2013]]/E$35)*100</f>
        <v>2.843374112821416E-2</v>
      </c>
      <c r="T64" s="72">
        <f>(Taulukko5[[#This Row],[2014]]/F$35)*100</f>
        <v>3.1799681016303184E-2</v>
      </c>
      <c r="U64" s="72">
        <f>(Taulukko5[[#This Row],[2015]]/G$35)*100</f>
        <v>3.4297327578477463E-2</v>
      </c>
      <c r="V64" s="72">
        <f>(Taulukko5[[#This Row],[2016]]/H$35)*100</f>
        <v>3.5851236086295181E-2</v>
      </c>
      <c r="W64" s="72">
        <f>(Taulukko5[[#This Row],[2017]]/I$35)*100</f>
        <v>3.8852702548280195E-2</v>
      </c>
      <c r="X64" s="72">
        <f>(Taulukko5[[#This Row],[2018]]/J$35)*100</f>
        <v>4.3005343137512531E-2</v>
      </c>
      <c r="Y64" s="72">
        <f>(Taulukko5[[#This Row],[2019]]/K$35)*100</f>
        <v>4.9608237899463052E-2</v>
      </c>
      <c r="Z64" s="72">
        <f>(Taulukko5[[#This Row],[2020]]/L$35)*100</f>
        <v>5.3200399798113161E-2</v>
      </c>
      <c r="AA64" s="72">
        <f>(Taulukko5[[#This Row],[2021]]/M$35)*100</f>
        <v>5.8487005160734726E-2</v>
      </c>
      <c r="AB64" s="72">
        <f>(Taulukko5[[#This Row],[2022]]/N$35)*100</f>
        <v>6.790115690774752E-2</v>
      </c>
      <c r="AC64" s="72">
        <f>(Taulukko5[[#This Row],[2023]]/O$35)*100</f>
        <v>7.8695882527925878E-2</v>
      </c>
    </row>
    <row r="65" spans="1:29" x14ac:dyDescent="0.25">
      <c r="A65" s="39" t="s">
        <v>72</v>
      </c>
      <c r="B65" s="3">
        <v>1621</v>
      </c>
      <c r="C65" s="1">
        <v>1785</v>
      </c>
      <c r="D65" s="1">
        <v>1921</v>
      </c>
      <c r="E65" s="1">
        <v>2072</v>
      </c>
      <c r="F65" s="1">
        <v>2250</v>
      </c>
      <c r="G65" s="1">
        <v>2409</v>
      </c>
      <c r="H65" s="1">
        <v>2627</v>
      </c>
      <c r="I65" s="1">
        <v>2812</v>
      </c>
      <c r="J65" s="1">
        <v>3024</v>
      </c>
      <c r="K65" s="1">
        <v>3280</v>
      </c>
      <c r="L65" s="1">
        <v>3558</v>
      </c>
      <c r="M65" s="1">
        <v>3837</v>
      </c>
      <c r="N65" s="1">
        <v>4063</v>
      </c>
      <c r="O65" s="4">
        <v>4338</v>
      </c>
      <c r="P65" s="73">
        <f>(Taulukko5[[#This Row],[2010]]/B$35)*100</f>
        <v>3.0156591029000184E-2</v>
      </c>
      <c r="Q65" s="72">
        <f>(Taulukko5[[#This Row],[2011]]/C$35)*100</f>
        <v>3.3047801562114967E-2</v>
      </c>
      <c r="R65" s="72">
        <f>(Taulukko5[[#This Row],[2012]]/D$35)*100</f>
        <v>3.5399215062485785E-2</v>
      </c>
      <c r="S65" s="72">
        <f>(Taulukko5[[#This Row],[2013]]/E$35)*100</f>
        <v>3.8009491366232093E-2</v>
      </c>
      <c r="T65" s="72">
        <f>(Taulukko5[[#This Row],[2014]]/F$35)*100</f>
        <v>4.1120277176254119E-2</v>
      </c>
      <c r="U65" s="72">
        <f>(Taulukko5[[#This Row],[2015]]/G$35)*100</f>
        <v>4.3901308255341234E-2</v>
      </c>
      <c r="V65" s="72">
        <f>(Taulukko5[[#This Row],[2016]]/H$35)*100</f>
        <v>4.7735021388087905E-2</v>
      </c>
      <c r="W65" s="72">
        <f>(Taulukko5[[#This Row],[2017]]/I$35)*100</f>
        <v>5.1005508667490158E-2</v>
      </c>
      <c r="X65" s="72">
        <f>(Taulukko5[[#This Row],[2018]]/J$35)*100</f>
        <v>5.4803269130989415E-2</v>
      </c>
      <c r="Y65" s="72">
        <f>(Taulukko5[[#This Row],[2019]]/K$35)*100</f>
        <v>5.936337844226152E-2</v>
      </c>
      <c r="Z65" s="72">
        <f>(Taulukko5[[#This Row],[2020]]/L$35)*100</f>
        <v>6.4295863614703325E-2</v>
      </c>
      <c r="AA65" s="72">
        <f>(Taulukko5[[#This Row],[2021]]/M$35)*100</f>
        <v>6.9157053559857976E-2</v>
      </c>
      <c r="AB65" s="72">
        <f>(Taulukko5[[#This Row],[2022]]/N$35)*100</f>
        <v>7.3023398760237737E-2</v>
      </c>
      <c r="AC65" s="72">
        <f>(Taulukko5[[#This Row],[2023]]/O$35)*100</f>
        <v>7.7411051792776076E-2</v>
      </c>
    </row>
    <row r="66" spans="1:29" x14ac:dyDescent="0.25">
      <c r="A66" s="39" t="s">
        <v>118</v>
      </c>
      <c r="B66" s="3">
        <v>236</v>
      </c>
      <c r="C66" s="1">
        <v>259</v>
      </c>
      <c r="D66" s="1">
        <v>283</v>
      </c>
      <c r="E66" s="1">
        <v>300</v>
      </c>
      <c r="F66" s="1">
        <v>324</v>
      </c>
      <c r="G66" s="1">
        <v>334</v>
      </c>
      <c r="H66" s="1">
        <v>349</v>
      </c>
      <c r="I66" s="1">
        <v>363</v>
      </c>
      <c r="J66" s="1">
        <v>403</v>
      </c>
      <c r="K66" s="1">
        <v>451</v>
      </c>
      <c r="L66" s="1">
        <v>472</v>
      </c>
      <c r="M66" s="1">
        <v>583</v>
      </c>
      <c r="N66" s="1">
        <v>1456</v>
      </c>
      <c r="O66" s="4">
        <v>4247</v>
      </c>
      <c r="P66" s="73">
        <f>(Taulukko5[[#This Row],[2010]]/B$35)*100</f>
        <v>4.390472228774857E-3</v>
      </c>
      <c r="Q66" s="72">
        <f>(Taulukko5[[#This Row],[2011]]/C$35)*100</f>
        <v>4.7951712070519754E-3</v>
      </c>
      <c r="R66" s="72">
        <f>(Taulukko5[[#This Row],[2012]]/D$35)*100</f>
        <v>5.2149806677165428E-3</v>
      </c>
      <c r="S66" s="72">
        <f>(Taulukko5[[#This Row],[2013]]/E$35)*100</f>
        <v>5.5033047344930633E-3</v>
      </c>
      <c r="T66" s="72">
        <f>(Taulukko5[[#This Row],[2014]]/F$35)*100</f>
        <v>5.9213199133805929E-3</v>
      </c>
      <c r="U66" s="72">
        <f>(Taulukko5[[#This Row],[2015]]/G$35)*100</f>
        <v>6.0867733322058828E-3</v>
      </c>
      <c r="V66" s="72">
        <f>(Taulukko5[[#This Row],[2016]]/H$35)*100</f>
        <v>6.3416530127303689E-3</v>
      </c>
      <c r="W66" s="72">
        <f>(Taulukko5[[#This Row],[2017]]/I$35)*100</f>
        <v>6.5842815242883801E-3</v>
      </c>
      <c r="X66" s="72">
        <f>(Taulukko5[[#This Row],[2018]]/J$35)*100</f>
        <v>7.3034779959618825E-3</v>
      </c>
      <c r="Y66" s="72">
        <f>(Taulukko5[[#This Row],[2019]]/K$35)*100</f>
        <v>8.1624645358109576E-3</v>
      </c>
      <c r="Z66" s="72">
        <f>(Taulukko5[[#This Row],[2020]]/L$35)*100</f>
        <v>8.5294119241540109E-3</v>
      </c>
      <c r="AA66" s="72">
        <f>(Taulukko5[[#This Row],[2021]]/M$35)*100</f>
        <v>1.0507834825487934E-2</v>
      </c>
      <c r="AB66" s="72">
        <f>(Taulukko5[[#This Row],[2022]]/N$35)*100</f>
        <v>2.6168365393774588E-2</v>
      </c>
      <c r="AC66" s="72">
        <f>(Taulukko5[[#This Row],[2023]]/O$35)*100</f>
        <v>7.5787168502517294E-2</v>
      </c>
    </row>
    <row r="67" spans="1:29" x14ac:dyDescent="0.25">
      <c r="A67" s="39" t="s">
        <v>75</v>
      </c>
      <c r="B67" s="3">
        <v>810</v>
      </c>
      <c r="C67" s="1">
        <v>966</v>
      </c>
      <c r="D67" s="1">
        <v>1072</v>
      </c>
      <c r="E67" s="1">
        <v>1164</v>
      </c>
      <c r="F67" s="1">
        <v>1318</v>
      </c>
      <c r="G67" s="1">
        <v>1464</v>
      </c>
      <c r="H67" s="1">
        <v>1604</v>
      </c>
      <c r="I67" s="1">
        <v>1805</v>
      </c>
      <c r="J67" s="1">
        <v>2062</v>
      </c>
      <c r="K67" s="1">
        <v>2300</v>
      </c>
      <c r="L67" s="1">
        <v>2604</v>
      </c>
      <c r="M67" s="1">
        <v>3023</v>
      </c>
      <c r="N67" s="1">
        <v>3486</v>
      </c>
      <c r="O67" s="4">
        <v>3824</v>
      </c>
      <c r="P67" s="73">
        <f>(Taulukko5[[#This Row],[2010]]/B$35)*100</f>
        <v>1.5068993666557772E-2</v>
      </c>
      <c r="Q67" s="72">
        <f>(Taulukko5[[#This Row],[2011]]/C$35)*100</f>
        <v>1.7884692610085743E-2</v>
      </c>
      <c r="R67" s="72">
        <f>(Taulukko5[[#This Row],[2012]]/D$35)*100</f>
        <v>1.975427305933616E-2</v>
      </c>
      <c r="S67" s="72">
        <f>(Taulukko5[[#This Row],[2013]]/E$35)*100</f>
        <v>2.1352822369833085E-2</v>
      </c>
      <c r="T67" s="72">
        <f>(Taulukko5[[#This Row],[2014]]/F$35)*100</f>
        <v>2.4087344585912412E-2</v>
      </c>
      <c r="U67" s="72">
        <f>(Taulukko5[[#This Row],[2015]]/G$35)*100</f>
        <v>2.6679748977094048E-2</v>
      </c>
      <c r="V67" s="72">
        <f>(Taulukko5[[#This Row],[2016]]/H$35)*100</f>
        <v>2.9146164562806623E-2</v>
      </c>
      <c r="W67" s="72">
        <f>(Taulukko5[[#This Row],[2017]]/I$35)*100</f>
        <v>3.274002245548354E-2</v>
      </c>
      <c r="X67" s="72">
        <f>(Taulukko5[[#This Row],[2018]]/J$35)*100</f>
        <v>3.7369160366435242E-2</v>
      </c>
      <c r="Y67" s="72">
        <f>(Taulukko5[[#This Row],[2019]]/K$35)*100</f>
        <v>4.1626759273537033E-2</v>
      </c>
      <c r="Z67" s="72">
        <f>(Taulukko5[[#This Row],[2020]]/L$35)*100</f>
        <v>4.7056331886646284E-2</v>
      </c>
      <c r="AA67" s="72">
        <f>(Taulukko5[[#This Row],[2021]]/M$35)*100</f>
        <v>5.4485737011063511E-2</v>
      </c>
      <c r="AB67" s="72">
        <f>(Taulukko5[[#This Row],[2022]]/N$35)*100</f>
        <v>6.2653105606248774E-2</v>
      </c>
      <c r="AC67" s="72">
        <f>(Taulukko5[[#This Row],[2023]]/O$35)*100</f>
        <v>6.8238787933512152E-2</v>
      </c>
    </row>
    <row r="68" spans="1:29" x14ac:dyDescent="0.25">
      <c r="A68" s="39" t="s">
        <v>78</v>
      </c>
      <c r="B68" s="3">
        <v>1698</v>
      </c>
      <c r="C68" s="1">
        <v>1806</v>
      </c>
      <c r="D68" s="1">
        <v>1961</v>
      </c>
      <c r="E68" s="1">
        <v>2085</v>
      </c>
      <c r="F68" s="1">
        <v>2291</v>
      </c>
      <c r="G68" s="1">
        <v>2492</v>
      </c>
      <c r="H68" s="1">
        <v>2658</v>
      </c>
      <c r="I68" s="1">
        <v>2776</v>
      </c>
      <c r="J68" s="1">
        <v>2857</v>
      </c>
      <c r="K68" s="1">
        <v>2973</v>
      </c>
      <c r="L68" s="1">
        <v>3130</v>
      </c>
      <c r="M68" s="1">
        <v>3356</v>
      </c>
      <c r="N68" s="1">
        <v>3510</v>
      </c>
      <c r="O68" s="4">
        <v>3659</v>
      </c>
      <c r="P68" s="73">
        <f>(Taulukko5[[#This Row],[2010]]/B$35)*100</f>
        <v>3.1589075612117407E-2</v>
      </c>
      <c r="Q68" s="72">
        <f>(Taulukko5[[#This Row],[2011]]/C$35)*100</f>
        <v>3.3436599227551607E-2</v>
      </c>
      <c r="R68" s="72">
        <f>(Taulukko5[[#This Row],[2012]]/D$35)*100</f>
        <v>3.6136314803505792E-2</v>
      </c>
      <c r="S68" s="72">
        <f>(Taulukko5[[#This Row],[2013]]/E$35)*100</f>
        <v>3.8247967904726787E-2</v>
      </c>
      <c r="T68" s="72">
        <f>(Taulukko5[[#This Row],[2014]]/F$35)*100</f>
        <v>4.1869580004799192E-2</v>
      </c>
      <c r="U68" s="72">
        <f>(Taulukko5[[#This Row],[2015]]/G$35)*100</f>
        <v>4.5413889652266649E-2</v>
      </c>
      <c r="V68" s="72">
        <f>(Taulukko5[[#This Row],[2016]]/H$35)*100</f>
        <v>4.8298320079763098E-2</v>
      </c>
      <c r="W68" s="72">
        <f>(Taulukko5[[#This Row],[2017]]/I$35)*100</f>
        <v>5.0352522070040068E-2</v>
      </c>
      <c r="X68" s="72">
        <f>(Taulukko5[[#This Row],[2018]]/J$35)*100</f>
        <v>5.17767658423402E-2</v>
      </c>
      <c r="Y68" s="72">
        <f>(Taulukko5[[#This Row],[2019]]/K$35)*100</f>
        <v>5.3807111008793748E-2</v>
      </c>
      <c r="Z68" s="72">
        <f>(Taulukko5[[#This Row],[2020]]/L$35)*100</f>
        <v>5.6561566361445041E-2</v>
      </c>
      <c r="AA68" s="72">
        <f>(Taulukko5[[#This Row],[2021]]/M$35)*100</f>
        <v>6.0487639235570337E-2</v>
      </c>
      <c r="AB68" s="72">
        <f>(Taulukko5[[#This Row],[2022]]/N$35)*100</f>
        <v>6.3084452288563742E-2</v>
      </c>
      <c r="AC68" s="72">
        <f>(Taulukko5[[#This Row],[2023]]/O$35)*100</f>
        <v>6.5294384165460503E-2</v>
      </c>
    </row>
    <row r="69" spans="1:29" x14ac:dyDescent="0.25">
      <c r="A69" s="39" t="s">
        <v>83</v>
      </c>
      <c r="B69" s="3">
        <v>1168</v>
      </c>
      <c r="C69" s="1">
        <v>1377</v>
      </c>
      <c r="D69" s="1">
        <v>1648</v>
      </c>
      <c r="E69" s="1">
        <v>1891</v>
      </c>
      <c r="F69" s="1">
        <v>2114</v>
      </c>
      <c r="G69" s="1">
        <v>2313</v>
      </c>
      <c r="H69" s="1">
        <v>2462</v>
      </c>
      <c r="I69" s="1">
        <v>2627</v>
      </c>
      <c r="J69" s="1">
        <v>2840</v>
      </c>
      <c r="K69" s="1">
        <v>2954</v>
      </c>
      <c r="L69" s="1">
        <v>3114</v>
      </c>
      <c r="M69" s="1">
        <v>3264</v>
      </c>
      <c r="N69" s="1">
        <v>3491</v>
      </c>
      <c r="O69" s="4">
        <v>3617</v>
      </c>
      <c r="P69" s="73">
        <f>(Taulukko5[[#This Row],[2010]]/B$35)*100</f>
        <v>2.1729116793258615E-2</v>
      </c>
      <c r="Q69" s="72">
        <f>(Taulukko5[[#This Row],[2011]]/C$35)*100</f>
        <v>2.5494018347917254E-2</v>
      </c>
      <c r="R69" s="72">
        <f>(Taulukko5[[#This Row],[2012]]/D$35)*100</f>
        <v>3.0368509330024246E-2</v>
      </c>
      <c r="S69" s="72">
        <f>(Taulukko5[[#This Row],[2013]]/E$35)*100</f>
        <v>3.4689164176421275E-2</v>
      </c>
      <c r="T69" s="72">
        <f>(Taulukko5[[#This Row],[2014]]/F$35)*100</f>
        <v>3.863478486693387E-2</v>
      </c>
      <c r="U69" s="72">
        <f>(Taulukko5[[#This Row],[2015]]/G$35)*100</f>
        <v>4.2151816519138345E-2</v>
      </c>
      <c r="V69" s="72">
        <f>(Taulukko5[[#This Row],[2016]]/H$35)*100</f>
        <v>4.4736818674332858E-2</v>
      </c>
      <c r="W69" s="72">
        <f>(Taulukko5[[#This Row],[2017]]/I$35)*100</f>
        <v>4.7649883097260537E-2</v>
      </c>
      <c r="X69" s="72">
        <f>(Taulukko5[[#This Row],[2018]]/J$35)*100</f>
        <v>5.1468678681220216E-2</v>
      </c>
      <c r="Y69" s="72">
        <f>(Taulukko5[[#This Row],[2019]]/K$35)*100</f>
        <v>5.346323778001235E-2</v>
      </c>
      <c r="Z69" s="72">
        <f>(Taulukko5[[#This Row],[2020]]/L$35)*100</f>
        <v>5.6272433753846593E-2</v>
      </c>
      <c r="AA69" s="72">
        <f>(Taulukko5[[#This Row],[2021]]/M$35)*100</f>
        <v>5.8829456038409292E-2</v>
      </c>
      <c r="AB69" s="72">
        <f>(Taulukko5[[#This Row],[2022]]/N$35)*100</f>
        <v>6.2742969498397722E-2</v>
      </c>
      <c r="AC69" s="72">
        <f>(Taulukko5[[#This Row],[2023]]/O$35)*100</f>
        <v>6.4544899569956446E-2</v>
      </c>
    </row>
    <row r="70" spans="1:29" x14ac:dyDescent="0.25">
      <c r="A70" s="39" t="s">
        <v>61</v>
      </c>
      <c r="B70" s="3">
        <v>1947</v>
      </c>
      <c r="C70" s="1">
        <v>2181</v>
      </c>
      <c r="D70" s="1">
        <v>2316</v>
      </c>
      <c r="E70" s="1">
        <v>2527</v>
      </c>
      <c r="F70" s="1">
        <v>2671</v>
      </c>
      <c r="G70" s="1">
        <v>2811</v>
      </c>
      <c r="H70" s="1">
        <v>2881</v>
      </c>
      <c r="I70" s="1">
        <v>2885</v>
      </c>
      <c r="J70" s="1">
        <v>2962</v>
      </c>
      <c r="K70" s="1">
        <v>3011</v>
      </c>
      <c r="L70" s="1">
        <v>3088</v>
      </c>
      <c r="M70" s="1">
        <v>3243</v>
      </c>
      <c r="N70" s="1">
        <v>3404</v>
      </c>
      <c r="O70" s="4">
        <v>3602</v>
      </c>
      <c r="P70" s="73">
        <f>(Taulukko5[[#This Row],[2010]]/B$35)*100</f>
        <v>3.6221395887392573E-2</v>
      </c>
      <c r="Q70" s="72">
        <f>(Taulukko5[[#This Row],[2011]]/C$35)*100</f>
        <v>4.0379414681777442E-2</v>
      </c>
      <c r="R70" s="72">
        <f>(Taulukko5[[#This Row],[2012]]/D$35)*100</f>
        <v>4.2678075005058345E-2</v>
      </c>
      <c r="S70" s="72">
        <f>(Taulukko5[[#This Row],[2013]]/E$35)*100</f>
        <v>4.6356170213546571E-2</v>
      </c>
      <c r="T70" s="72">
        <f>(Taulukko5[[#This Row],[2014]]/F$35)*100</f>
        <v>4.8814337927899888E-2</v>
      </c>
      <c r="U70" s="72">
        <f>(Taulukko5[[#This Row],[2015]]/G$35)*100</f>
        <v>5.1227304900690829E-2</v>
      </c>
      <c r="V70" s="72">
        <f>(Taulukko5[[#This Row],[2016]]/H$35)*100</f>
        <v>5.2350436474716884E-2</v>
      </c>
      <c r="W70" s="72">
        <f>(Taulukko5[[#This Row],[2017]]/I$35)*100</f>
        <v>5.2329620378986162E-2</v>
      </c>
      <c r="X70" s="72">
        <f>(Taulukko5[[#This Row],[2018]]/J$35)*100</f>
        <v>5.3679657131610672E-2</v>
      </c>
      <c r="Y70" s="72">
        <f>(Taulukko5[[#This Row],[2019]]/K$35)*100</f>
        <v>5.449485746635653E-2</v>
      </c>
      <c r="Z70" s="72">
        <f>(Taulukko5[[#This Row],[2020]]/L$35)*100</f>
        <v>5.5802593266499119E-2</v>
      </c>
      <c r="AA70" s="72">
        <f>(Taulukko5[[#This Row],[2021]]/M$35)*100</f>
        <v>5.8450957699926878E-2</v>
      </c>
      <c r="AB70" s="72">
        <f>(Taulukko5[[#This Row],[2022]]/N$35)*100</f>
        <v>6.1179337775005976E-2</v>
      </c>
      <c r="AC70" s="72">
        <f>(Taulukko5[[#This Row],[2023]]/O$35)*100</f>
        <v>6.4277226500133566E-2</v>
      </c>
    </row>
    <row r="71" spans="1:29" x14ac:dyDescent="0.25">
      <c r="A71" s="39" t="s">
        <v>111</v>
      </c>
      <c r="B71" s="3">
        <v>904</v>
      </c>
      <c r="C71" s="1">
        <v>998</v>
      </c>
      <c r="D71" s="1">
        <v>1136</v>
      </c>
      <c r="E71" s="1">
        <v>1242</v>
      </c>
      <c r="F71" s="1">
        <v>1421</v>
      </c>
      <c r="G71" s="1">
        <v>1641</v>
      </c>
      <c r="H71" s="1">
        <v>1846</v>
      </c>
      <c r="I71" s="1">
        <v>1939</v>
      </c>
      <c r="J71" s="1">
        <v>2066</v>
      </c>
      <c r="K71" s="1">
        <v>2328</v>
      </c>
      <c r="L71" s="1">
        <v>2560</v>
      </c>
      <c r="M71" s="1">
        <v>2675</v>
      </c>
      <c r="N71" s="1">
        <v>3006</v>
      </c>
      <c r="O71" s="4">
        <v>3230</v>
      </c>
      <c r="P71" s="73">
        <f>(Taulukko5[[#This Row],[2010]]/B$35)*100</f>
        <v>1.6817741079713861E-2</v>
      </c>
      <c r="Q71" s="72">
        <f>(Taulukko5[[#This Row],[2011]]/C$35)*100</f>
        <v>1.8477146195513015E-2</v>
      </c>
      <c r="R71" s="72">
        <f>(Taulukko5[[#This Row],[2012]]/D$35)*100</f>
        <v>2.093363264496817E-2</v>
      </c>
      <c r="S71" s="72">
        <f>(Taulukko5[[#This Row],[2013]]/E$35)*100</f>
        <v>2.2783681600801284E-2</v>
      </c>
      <c r="T71" s="72">
        <f>(Taulukko5[[#This Row],[2014]]/F$35)*100</f>
        <v>2.59697394966476E-2</v>
      </c>
      <c r="U71" s="72">
        <f>(Taulukko5[[#This Row],[2015]]/G$35)*100</f>
        <v>2.9905374365718128E-2</v>
      </c>
      <c r="V71" s="72">
        <f>(Taulukko5[[#This Row],[2016]]/H$35)*100</f>
        <v>3.3543528542980691E-2</v>
      </c>
      <c r="W71" s="72">
        <f>(Taulukko5[[#This Row],[2017]]/I$35)*100</f>
        <v>3.5170583679325539E-2</v>
      </c>
      <c r="X71" s="72">
        <f>(Taulukko5[[#This Row],[2018]]/J$35)*100</f>
        <v>3.7441651463169356E-2</v>
      </c>
      <c r="Y71" s="72">
        <f>(Taulukko5[[#This Row],[2019]]/K$35)*100</f>
        <v>4.2133519821214882E-2</v>
      </c>
      <c r="Z71" s="72">
        <f>(Taulukko5[[#This Row],[2020]]/L$35)*100</f>
        <v>4.626121721575057E-2</v>
      </c>
      <c r="AA71" s="72">
        <f>(Taulukko5[[#This Row],[2021]]/M$35)*100</f>
        <v>4.8213478830497813E-2</v>
      </c>
      <c r="AB71" s="72">
        <f>(Taulukko5[[#This Row],[2022]]/N$35)*100</f>
        <v>5.4026171959949458E-2</v>
      </c>
      <c r="AC71" s="72">
        <f>(Taulukko5[[#This Row],[2023]]/O$35)*100</f>
        <v>5.7638934368526219E-2</v>
      </c>
    </row>
    <row r="72" spans="1:29" x14ac:dyDescent="0.25">
      <c r="A72" s="67" t="s">
        <v>65</v>
      </c>
      <c r="B72" s="3">
        <v>951</v>
      </c>
      <c r="C72" s="1">
        <v>1080</v>
      </c>
      <c r="D72" s="1">
        <v>1244</v>
      </c>
      <c r="E72" s="1">
        <v>1413</v>
      </c>
      <c r="F72" s="1">
        <v>1569</v>
      </c>
      <c r="G72" s="1">
        <v>1673</v>
      </c>
      <c r="H72" s="1">
        <v>1702</v>
      </c>
      <c r="I72" s="1">
        <v>1759</v>
      </c>
      <c r="J72" s="1">
        <v>1920</v>
      </c>
      <c r="K72" s="1">
        <v>2113</v>
      </c>
      <c r="L72" s="1">
        <v>2230</v>
      </c>
      <c r="M72" s="1">
        <v>2409</v>
      </c>
      <c r="N72" s="1">
        <v>2795</v>
      </c>
      <c r="O72" s="4">
        <v>3139</v>
      </c>
      <c r="P72" s="73">
        <f>(Taulukko5[[#This Row],[2010]]/B$35)*100</f>
        <v>1.7692114786291905E-2</v>
      </c>
      <c r="Q72" s="72">
        <f>(Taulukko5[[#This Row],[2011]]/C$35)*100</f>
        <v>1.9995308508170398E-2</v>
      </c>
      <c r="R72" s="72">
        <f>(Taulukko5[[#This Row],[2012]]/D$35)*100</f>
        <v>2.2923801945722189E-2</v>
      </c>
      <c r="S72" s="72">
        <f>(Taulukko5[[#This Row],[2013]]/E$35)*100</f>
        <v>2.5920565299462326E-2</v>
      </c>
      <c r="T72" s="72">
        <f>(Taulukko5[[#This Row],[2014]]/F$35)*100</f>
        <v>2.8674539950907872E-2</v>
      </c>
      <c r="U72" s="72">
        <f>(Taulukko5[[#This Row],[2015]]/G$35)*100</f>
        <v>3.0488538277785755E-2</v>
      </c>
      <c r="V72" s="72">
        <f>(Taulukko5[[#This Row],[2016]]/H$35)*100</f>
        <v>3.0926915265521739E-2</v>
      </c>
      <c r="W72" s="72">
        <f>(Taulukko5[[#This Row],[2017]]/I$35)*100</f>
        <v>3.1905650692075099E-2</v>
      </c>
      <c r="X72" s="72">
        <f>(Taulukko5[[#This Row],[2018]]/J$35)*100</f>
        <v>3.4795726432374233E-2</v>
      </c>
      <c r="Y72" s="72">
        <f>(Taulukko5[[#This Row],[2019]]/K$35)*100</f>
        <v>3.8242322758688593E-2</v>
      </c>
      <c r="Z72" s="72">
        <f>(Taulukko5[[#This Row],[2020]]/L$35)*100</f>
        <v>4.0297857184032719E-2</v>
      </c>
      <c r="AA72" s="72">
        <f>(Taulukko5[[#This Row],[2021]]/M$35)*100</f>
        <v>4.3419166543053916E-2</v>
      </c>
      <c r="AB72" s="72">
        <f>(Taulukko5[[#This Row],[2022]]/N$35)*100</f>
        <v>5.0233915711263719E-2</v>
      </c>
      <c r="AC72" s="72">
        <f>(Taulukko5[[#This Row],[2023]]/O$35)*100</f>
        <v>5.6015051078267424E-2</v>
      </c>
    </row>
    <row r="73" spans="1:29" x14ac:dyDescent="0.25">
      <c r="A73" s="67" t="s">
        <v>112</v>
      </c>
      <c r="B73" s="3">
        <v>105</v>
      </c>
      <c r="C73" s="1">
        <v>120</v>
      </c>
      <c r="D73" s="1">
        <v>132</v>
      </c>
      <c r="E73" s="1">
        <v>202</v>
      </c>
      <c r="F73" s="1">
        <v>236</v>
      </c>
      <c r="G73" s="1">
        <v>267</v>
      </c>
      <c r="H73" s="1">
        <v>376</v>
      </c>
      <c r="I73" s="1">
        <v>604</v>
      </c>
      <c r="J73" s="1">
        <v>782</v>
      </c>
      <c r="K73" s="1">
        <v>1032</v>
      </c>
      <c r="L73" s="1">
        <v>1095</v>
      </c>
      <c r="M73" s="1">
        <v>1269</v>
      </c>
      <c r="N73" s="1">
        <v>2073</v>
      </c>
      <c r="O73" s="4">
        <v>2611</v>
      </c>
      <c r="P73" s="73">
        <f>(Taulukko5[[#This Row],[2010]]/B$35)*100</f>
        <v>1.9533880678871186E-3</v>
      </c>
      <c r="Q73" s="72">
        <f>(Taulukko5[[#This Row],[2011]]/C$35)*100</f>
        <v>2.2217009453522666E-3</v>
      </c>
      <c r="R73" s="72">
        <f>(Taulukko5[[#This Row],[2012]]/D$35)*100</f>
        <v>2.4324291453660198E-3</v>
      </c>
      <c r="S73" s="72">
        <f>(Taulukko5[[#This Row],[2013]]/E$35)*100</f>
        <v>3.7055585212253292E-3</v>
      </c>
      <c r="T73" s="72">
        <f>(Taulukko5[[#This Row],[2014]]/F$35)*100</f>
        <v>4.3130601838204325E-3</v>
      </c>
      <c r="U73" s="72">
        <f>(Taulukko5[[#This Row],[2015]]/G$35)*100</f>
        <v>4.865773891314284E-3</v>
      </c>
      <c r="V73" s="72">
        <f>(Taulukko5[[#This Row],[2016]]/H$35)*100</f>
        <v>6.8322680022539217E-3</v>
      </c>
      <c r="W73" s="72">
        <f>(Taulukko5[[#This Row],[2017]]/I$35)*100</f>
        <v>1.0955664023884799E-2</v>
      </c>
      <c r="X73" s="72">
        <f>(Taulukko5[[#This Row],[2018]]/J$35)*100</f>
        <v>1.4172009411519089E-2</v>
      </c>
      <c r="Y73" s="72">
        <f>(Taulukko5[[#This Row],[2019]]/K$35)*100</f>
        <v>1.8677745900126184E-2</v>
      </c>
      <c r="Z73" s="72">
        <f>(Taulukko5[[#This Row],[2020]]/L$35)*100</f>
        <v>1.9787512832518311E-2</v>
      </c>
      <c r="AA73" s="72">
        <f>(Taulukko5[[#This Row],[2021]]/M$35)*100</f>
        <v>2.2872113882580081E-2</v>
      </c>
      <c r="AB73" s="72">
        <f>(Taulukko5[[#This Row],[2022]]/N$35)*100</f>
        <v>3.7257569684955166E-2</v>
      </c>
      <c r="AC73" s="72">
        <f>(Taulukko5[[#This Row],[2023]]/O$35)*100</f>
        <v>4.6592959020502152E-2</v>
      </c>
    </row>
    <row r="74" spans="1:29" ht="15" customHeight="1" x14ac:dyDescent="0.25">
      <c r="A74" s="67" t="s">
        <v>84</v>
      </c>
      <c r="B74" s="3">
        <v>1775</v>
      </c>
      <c r="C74" s="1">
        <v>1825</v>
      </c>
      <c r="D74" s="1">
        <v>1895</v>
      </c>
      <c r="E74" s="1">
        <v>1964</v>
      </c>
      <c r="F74" s="1">
        <v>2071</v>
      </c>
      <c r="G74" s="1">
        <v>2176</v>
      </c>
      <c r="H74" s="1">
        <v>2242</v>
      </c>
      <c r="I74" s="1">
        <v>2322</v>
      </c>
      <c r="J74" s="1">
        <v>2363</v>
      </c>
      <c r="K74" s="1">
        <v>2428</v>
      </c>
      <c r="L74" s="1">
        <v>2452</v>
      </c>
      <c r="M74" s="1">
        <v>2478</v>
      </c>
      <c r="N74" s="1">
        <v>2506</v>
      </c>
      <c r="O74" s="4">
        <v>2513</v>
      </c>
      <c r="P74" s="73">
        <f>(Taulukko5[[#This Row],[2010]]/B$35)*100</f>
        <v>3.3021560195234625E-2</v>
      </c>
      <c r="Q74" s="72">
        <f>(Taulukko5[[#This Row],[2011]]/C$35)*100</f>
        <v>3.3788368543899057E-2</v>
      </c>
      <c r="R74" s="72">
        <f>(Taulukko5[[#This Row],[2012]]/D$35)*100</f>
        <v>3.492010023082278E-2</v>
      </c>
      <c r="S74" s="72">
        <f>(Taulukko5[[#This Row],[2013]]/E$35)*100</f>
        <v>3.6028301661814588E-2</v>
      </c>
      <c r="T74" s="72">
        <f>(Taulukko5[[#This Row],[2014]]/F$35)*100</f>
        <v>3.7848930680898792E-2</v>
      </c>
      <c r="U74" s="72">
        <f>(Taulukko5[[#This Row],[2015]]/G$35)*100</f>
        <v>3.965514602059881E-2</v>
      </c>
      <c r="V74" s="72">
        <f>(Taulukko5[[#This Row],[2016]]/H$35)*100</f>
        <v>4.0739215055992796E-2</v>
      </c>
      <c r="W74" s="72">
        <f>(Taulukko5[[#This Row],[2017]]/I$35)*100</f>
        <v>4.2117635535530634E-2</v>
      </c>
      <c r="X74" s="72">
        <f>(Taulukko5[[#This Row],[2018]]/J$35)*100</f>
        <v>4.2824115395677244E-2</v>
      </c>
      <c r="Y74" s="72">
        <f>(Taulukko5[[#This Row],[2019]]/K$35)*100</f>
        <v>4.3943378920064315E-2</v>
      </c>
      <c r="Z74" s="72">
        <f>(Taulukko5[[#This Row],[2020]]/L$35)*100</f>
        <v>4.4309572114461092E-2</v>
      </c>
      <c r="AA74" s="72">
        <f>(Taulukko5[[#This Row],[2021]]/M$35)*100</f>
        <v>4.46628039409247E-2</v>
      </c>
      <c r="AB74" s="72">
        <f>(Taulukko5[[#This Row],[2022]]/N$35)*100</f>
        <v>4.5039782745054345E-2</v>
      </c>
      <c r="AC74" s="72">
        <f>(Taulukko5[[#This Row],[2023]]/O$35)*100</f>
        <v>4.4844161630992689E-2</v>
      </c>
    </row>
    <row r="75" spans="1:29" x14ac:dyDescent="0.25">
      <c r="A75" s="67" t="s">
        <v>79</v>
      </c>
      <c r="B75" s="3">
        <v>1233</v>
      </c>
      <c r="C75" s="1">
        <v>1281</v>
      </c>
      <c r="D75" s="1">
        <v>1341</v>
      </c>
      <c r="E75" s="1">
        <v>1386</v>
      </c>
      <c r="F75" s="1">
        <v>1446</v>
      </c>
      <c r="G75" s="1">
        <v>1516</v>
      </c>
      <c r="H75" s="1">
        <v>1580</v>
      </c>
      <c r="I75" s="1">
        <v>1611</v>
      </c>
      <c r="J75" s="1">
        <v>1650</v>
      </c>
      <c r="K75" s="1">
        <v>1754</v>
      </c>
      <c r="L75" s="1">
        <v>1851</v>
      </c>
      <c r="M75" s="1">
        <v>2029</v>
      </c>
      <c r="N75" s="1">
        <v>2137</v>
      </c>
      <c r="O75" s="4">
        <v>2227</v>
      </c>
      <c r="P75" s="73">
        <f>(Taulukko5[[#This Row],[2010]]/B$35)*100</f>
        <v>2.2938357025760164E-2</v>
      </c>
      <c r="Q75" s="72">
        <f>(Taulukko5[[#This Row],[2011]]/C$35)*100</f>
        <v>2.3716657591635444E-2</v>
      </c>
      <c r="R75" s="72">
        <f>(Taulukko5[[#This Row],[2012]]/D$35)*100</f>
        <v>2.4711268817695701E-2</v>
      </c>
      <c r="S75" s="72">
        <f>(Taulukko5[[#This Row],[2013]]/E$35)*100</f>
        <v>2.542526787335795E-2</v>
      </c>
      <c r="T75" s="72">
        <f>(Taulukko5[[#This Row],[2014]]/F$35)*100</f>
        <v>2.6426631465272649E-2</v>
      </c>
      <c r="U75" s="72">
        <f>(Taulukko5[[#This Row],[2015]]/G$35)*100</f>
        <v>2.7627390334203947E-2</v>
      </c>
      <c r="V75" s="72">
        <f>(Taulukko5[[#This Row],[2016]]/H$35)*100</f>
        <v>2.8710062349896801E-2</v>
      </c>
      <c r="W75" s="72">
        <f>(Taulukko5[[#This Row],[2017]]/I$35)*100</f>
        <v>2.9221150235891408E-2</v>
      </c>
      <c r="X75" s="72">
        <f>(Taulukko5[[#This Row],[2018]]/J$35)*100</f>
        <v>2.9902577402821606E-2</v>
      </c>
      <c r="Y75" s="72">
        <f>(Taulukko5[[#This Row],[2019]]/K$35)*100</f>
        <v>3.1744928593819111E-2</v>
      </c>
      <c r="Z75" s="72">
        <f>(Taulukko5[[#This Row],[2020]]/L$35)*100</f>
        <v>3.3449028541544648E-2</v>
      </c>
      <c r="AA75" s="72">
        <f>(Taulukko5[[#This Row],[2021]]/M$35)*100</f>
        <v>3.6570148989562637E-2</v>
      </c>
      <c r="AB75" s="72">
        <f>(Taulukko5[[#This Row],[2022]]/N$35)*100</f>
        <v>3.8407827504461742E-2</v>
      </c>
      <c r="AC75" s="72">
        <f>(Taulukko5[[#This Row],[2023]]/O$35)*100</f>
        <v>3.9740528433036493E-2</v>
      </c>
    </row>
    <row r="76" spans="1:29" x14ac:dyDescent="0.25">
      <c r="A76" s="39" t="s">
        <v>113</v>
      </c>
      <c r="B76" s="3">
        <v>221</v>
      </c>
      <c r="C76" s="1">
        <v>239</v>
      </c>
      <c r="D76" s="1">
        <v>257</v>
      </c>
      <c r="E76" s="1">
        <v>269</v>
      </c>
      <c r="F76" s="1">
        <v>283</v>
      </c>
      <c r="G76" s="1">
        <v>297</v>
      </c>
      <c r="H76" s="1">
        <v>545</v>
      </c>
      <c r="I76" s="1">
        <v>805</v>
      </c>
      <c r="J76" s="1">
        <v>1235</v>
      </c>
      <c r="K76" s="1">
        <v>1477</v>
      </c>
      <c r="L76" s="1">
        <v>1662</v>
      </c>
      <c r="M76" s="1">
        <v>1842</v>
      </c>
      <c r="N76" s="1">
        <v>2047</v>
      </c>
      <c r="O76" s="4">
        <v>2170</v>
      </c>
      <c r="P76" s="73">
        <f>(Taulukko5[[#This Row],[2010]]/B$35)*100</f>
        <v>4.1114167905052686E-3</v>
      </c>
      <c r="Q76" s="72">
        <f>(Taulukko5[[#This Row],[2011]]/C$35)*100</f>
        <v>4.4248877161599306E-3</v>
      </c>
      <c r="R76" s="72">
        <f>(Taulukko5[[#This Row],[2012]]/D$35)*100</f>
        <v>4.7358658360535386E-3</v>
      </c>
      <c r="S76" s="72">
        <f>(Taulukko5[[#This Row],[2013]]/E$35)*100</f>
        <v>4.9346299119287802E-3</v>
      </c>
      <c r="T76" s="72">
        <f>(Taulukko5[[#This Row],[2014]]/F$35)*100</f>
        <v>5.1720170848355181E-3</v>
      </c>
      <c r="U76" s="72">
        <f>(Taulukko5[[#This Row],[2015]]/G$35)*100</f>
        <v>5.4124900588776864E-3</v>
      </c>
      <c r="V76" s="72">
        <f>(Taulukko5[[#This Row],[2016]]/H$35)*100</f>
        <v>9.9031544181606042E-3</v>
      </c>
      <c r="W76" s="72">
        <f>(Taulukko5[[#This Row],[2017]]/I$35)*100</f>
        <v>1.4601505859647786E-2</v>
      </c>
      <c r="X76" s="72">
        <f>(Taulukko5[[#This Row],[2018]]/J$35)*100</f>
        <v>2.2381626116657387E-2</v>
      </c>
      <c r="Y76" s="72">
        <f>(Taulukko5[[#This Row],[2019]]/K$35)*100</f>
        <v>2.6731618890006175E-2</v>
      </c>
      <c r="Z76" s="72">
        <f>(Taulukko5[[#This Row],[2020]]/L$35)*100</f>
        <v>3.0033649614288064E-2</v>
      </c>
      <c r="AA76" s="72">
        <f>(Taulukko5[[#This Row],[2021]]/M$35)*100</f>
        <v>3.3199711404028776E-2</v>
      </c>
      <c r="AB76" s="72">
        <f>(Taulukko5[[#This Row],[2022]]/N$35)*100</f>
        <v>3.6790277445780617E-2</v>
      </c>
      <c r="AC76" s="72">
        <f>(Taulukko5[[#This Row],[2023]]/O$35)*100</f>
        <v>3.8723370767709563E-2</v>
      </c>
    </row>
    <row r="77" spans="1:29" x14ac:dyDescent="0.25">
      <c r="A77" s="39" t="s">
        <v>119</v>
      </c>
      <c r="B77" s="3">
        <v>952</v>
      </c>
      <c r="C77" s="1">
        <v>1046</v>
      </c>
      <c r="D77" s="1">
        <v>1136</v>
      </c>
      <c r="E77" s="1">
        <v>1233</v>
      </c>
      <c r="F77" s="1">
        <v>1321</v>
      </c>
      <c r="G77" s="1">
        <v>1387</v>
      </c>
      <c r="H77" s="1">
        <v>1456</v>
      </c>
      <c r="I77" s="1">
        <v>1515</v>
      </c>
      <c r="J77" s="1">
        <v>1573</v>
      </c>
      <c r="K77" s="1">
        <v>1606</v>
      </c>
      <c r="L77" s="1">
        <v>1662</v>
      </c>
      <c r="M77" s="1">
        <v>1718</v>
      </c>
      <c r="N77" s="1">
        <v>1841</v>
      </c>
      <c r="O77" s="4">
        <v>2169</v>
      </c>
      <c r="P77" s="73">
        <f>(Taulukko5[[#This Row],[2010]]/B$35)*100</f>
        <v>1.7710718482176542E-2</v>
      </c>
      <c r="Q77" s="72">
        <f>(Taulukko5[[#This Row],[2011]]/C$35)*100</f>
        <v>1.9365826573653922E-2</v>
      </c>
      <c r="R77" s="72">
        <f>(Taulukko5[[#This Row],[2012]]/D$35)*100</f>
        <v>2.093363264496817E-2</v>
      </c>
      <c r="S77" s="72">
        <f>(Taulukko5[[#This Row],[2013]]/E$35)*100</f>
        <v>2.2618582458766488E-2</v>
      </c>
      <c r="T77" s="72">
        <f>(Taulukko5[[#This Row],[2014]]/F$35)*100</f>
        <v>2.4142171622147417E-2</v>
      </c>
      <c r="U77" s="72">
        <f>(Taulukko5[[#This Row],[2015]]/G$35)*100</f>
        <v>2.5276510813681315E-2</v>
      </c>
      <c r="V77" s="72">
        <f>(Taulukko5[[#This Row],[2016]]/H$35)*100</f>
        <v>2.6456867583196035E-2</v>
      </c>
      <c r="W77" s="72">
        <f>(Taulukko5[[#This Row],[2017]]/I$35)*100</f>
        <v>2.7479852642691177E-2</v>
      </c>
      <c r="X77" s="72">
        <f>(Taulukko5[[#This Row],[2018]]/J$35)*100</f>
        <v>2.8507123790689932E-2</v>
      </c>
      <c r="Y77" s="72">
        <f>(Taulukko5[[#This Row],[2019]]/K$35)*100</f>
        <v>2.9066337127521949E-2</v>
      </c>
      <c r="Z77" s="72">
        <f>(Taulukko5[[#This Row],[2020]]/L$35)*100</f>
        <v>3.0033649614288064E-2</v>
      </c>
      <c r="AA77" s="72">
        <f>(Taulukko5[[#This Row],[2021]]/M$35)*100</f>
        <v>3.0964768833942145E-2</v>
      </c>
      <c r="AB77" s="72">
        <f>(Taulukko5[[#This Row],[2022]]/N$35)*100</f>
        <v>3.3087885089243832E-2</v>
      </c>
      <c r="AC77" s="72">
        <f>(Taulukko5[[#This Row],[2023]]/O$35)*100</f>
        <v>3.8705525896388038E-2</v>
      </c>
    </row>
    <row r="78" spans="1:29" x14ac:dyDescent="0.25">
      <c r="A78" s="39" t="s">
        <v>120</v>
      </c>
      <c r="B78" s="3">
        <v>712</v>
      </c>
      <c r="C78" s="1">
        <v>792</v>
      </c>
      <c r="D78" s="1">
        <v>890</v>
      </c>
      <c r="E78" s="1">
        <v>1040</v>
      </c>
      <c r="F78" s="1">
        <v>1152</v>
      </c>
      <c r="G78" s="1">
        <v>1258</v>
      </c>
      <c r="H78" s="1">
        <v>1492</v>
      </c>
      <c r="I78" s="1">
        <v>1675</v>
      </c>
      <c r="J78" s="1">
        <v>1643</v>
      </c>
      <c r="K78" s="1">
        <v>1715</v>
      </c>
      <c r="L78" s="1">
        <v>1789</v>
      </c>
      <c r="M78" s="1">
        <v>1866</v>
      </c>
      <c r="N78" s="1">
        <v>1982</v>
      </c>
      <c r="O78" s="4">
        <v>2059</v>
      </c>
      <c r="P78" s="73">
        <f>(Taulukko5[[#This Row],[2010]]/B$35)*100</f>
        <v>1.3245831469863129E-2</v>
      </c>
      <c r="Q78" s="72">
        <f>(Taulukko5[[#This Row],[2011]]/C$35)*100</f>
        <v>1.4663226239324957E-2</v>
      </c>
      <c r="R78" s="72">
        <f>(Taulukko5[[#This Row],[2012]]/D$35)*100</f>
        <v>1.6400469237695132E-2</v>
      </c>
      <c r="S78" s="72">
        <f>(Taulukko5[[#This Row],[2013]]/E$35)*100</f>
        <v>1.9078123079575952E-2</v>
      </c>
      <c r="T78" s="72">
        <f>(Taulukko5[[#This Row],[2014]]/F$35)*100</f>
        <v>2.1053581914242107E-2</v>
      </c>
      <c r="U78" s="72">
        <f>(Taulukko5[[#This Row],[2015]]/G$35)*100</f>
        <v>2.2925631293158687E-2</v>
      </c>
      <c r="V78" s="72">
        <f>(Taulukko5[[#This Row],[2016]]/H$35)*100</f>
        <v>2.7111020902560772E-2</v>
      </c>
      <c r="W78" s="72">
        <f>(Taulukko5[[#This Row],[2017]]/I$35)*100</f>
        <v>3.0382015298024898E-2</v>
      </c>
      <c r="X78" s="72">
        <f>(Taulukko5[[#This Row],[2018]]/J$35)*100</f>
        <v>2.9775717983536908E-2</v>
      </c>
      <c r="Y78" s="72">
        <f>(Taulukko5[[#This Row],[2019]]/K$35)*100</f>
        <v>3.1039083545267836E-2</v>
      </c>
      <c r="Z78" s="72">
        <f>(Taulukko5[[#This Row],[2020]]/L$35)*100</f>
        <v>3.2328639687100695E-2</v>
      </c>
      <c r="AA78" s="72">
        <f>(Taulukko5[[#This Row],[2021]]/M$35)*100</f>
        <v>3.3632280933722954E-2</v>
      </c>
      <c r="AB78" s="72">
        <f>(Taulukko5[[#This Row],[2022]]/N$35)*100</f>
        <v>3.5622046847844251E-2</v>
      </c>
      <c r="AC78" s="72">
        <f>(Taulukko5[[#This Row],[2023]]/O$35)*100</f>
        <v>3.674259005102027E-2</v>
      </c>
    </row>
    <row r="79" spans="1:29" x14ac:dyDescent="0.25">
      <c r="A79" s="40" t="s">
        <v>121</v>
      </c>
      <c r="B79" s="50">
        <v>707</v>
      </c>
      <c r="C79" s="51">
        <v>796</v>
      </c>
      <c r="D79" s="51">
        <v>895</v>
      </c>
      <c r="E79" s="51">
        <v>1000</v>
      </c>
      <c r="F79" s="51">
        <v>1095</v>
      </c>
      <c r="G79" s="51">
        <v>1215</v>
      </c>
      <c r="H79" s="51">
        <v>1290</v>
      </c>
      <c r="I79" s="51">
        <v>1397</v>
      </c>
      <c r="J79" s="51">
        <v>1491</v>
      </c>
      <c r="K79" s="51">
        <v>1584</v>
      </c>
      <c r="L79" s="51">
        <v>1672</v>
      </c>
      <c r="M79" s="51">
        <v>1796</v>
      </c>
      <c r="N79" s="51">
        <v>1900</v>
      </c>
      <c r="O79" s="52">
        <v>2011</v>
      </c>
      <c r="P79" s="74">
        <f>(Taulukko5[[#This Row],[2010]]/B$35)*100</f>
        <v>1.3152812990439933E-2</v>
      </c>
      <c r="Q79" s="75">
        <f>(Taulukko5[[#This Row],[2011]]/C$35)*100</f>
        <v>1.4737282937503367E-2</v>
      </c>
      <c r="R79" s="75">
        <f>(Taulukko5[[#This Row],[2012]]/D$35)*100</f>
        <v>1.6492606705322634E-2</v>
      </c>
      <c r="S79" s="75">
        <f>(Taulukko5[[#This Row],[2013]]/E$35)*100</f>
        <v>1.8344349114976875E-2</v>
      </c>
      <c r="T79" s="75">
        <f>(Taulukko5[[#This Row],[2014]]/F$35)*100</f>
        <v>2.0011868225777007E-2</v>
      </c>
      <c r="U79" s="75">
        <f>(Taulukko5[[#This Row],[2015]]/G$35)*100</f>
        <v>2.2142004786317809E-2</v>
      </c>
      <c r="V79" s="75">
        <f>(Taulukko5[[#This Row],[2016]]/H$35)*100</f>
        <v>2.344049394390308E-2</v>
      </c>
      <c r="W79" s="75">
        <f>(Taulukko5[[#This Row],[2017]]/I$35)*100</f>
        <v>2.5339507684382558E-2</v>
      </c>
      <c r="X79" s="75">
        <f>(Taulukko5[[#This Row],[2018]]/J$35)*100</f>
        <v>2.7021056307640616E-2</v>
      </c>
      <c r="Y79" s="75">
        <f>(Taulukko5[[#This Row],[2019]]/K$35)*100</f>
        <v>2.8668168125775072E-2</v>
      </c>
      <c r="Z79" s="75">
        <f>(Taulukko5[[#This Row],[2020]]/L$35)*100</f>
        <v>3.0214357494037093E-2</v>
      </c>
      <c r="AA79" s="75">
        <f>(Taulukko5[[#This Row],[2021]]/M$35)*100</f>
        <v>3.2370619805448246E-2</v>
      </c>
      <c r="AB79" s="75">
        <f>(Taulukko5[[#This Row],[2022]]/N$35)*100</f>
        <v>3.4148279016601453E-2</v>
      </c>
      <c r="AC79" s="75">
        <f>(Taulukko5[[#This Row],[2023]]/O$35)*100</f>
        <v>3.588603622758707E-2</v>
      </c>
    </row>
    <row r="80" spans="1:29" x14ac:dyDescent="0.25">
      <c r="A80" s="59" t="s">
        <v>116</v>
      </c>
      <c r="B80" s="57"/>
      <c r="C80" s="6"/>
      <c r="D80" s="6"/>
      <c r="E80" s="6"/>
      <c r="F80" s="6"/>
      <c r="G80" s="6"/>
      <c r="H80" s="6"/>
      <c r="I80" s="6"/>
      <c r="J80" s="6"/>
      <c r="K80" s="6"/>
      <c r="L80" s="6"/>
      <c r="M80" s="6"/>
      <c r="N80" s="6"/>
      <c r="O80" s="6"/>
      <c r="P80" s="58"/>
      <c r="Q80" s="58"/>
      <c r="R80" s="58"/>
      <c r="S80" s="58"/>
      <c r="T80" s="58"/>
      <c r="U80" s="58"/>
      <c r="V80" s="58"/>
      <c r="W80" s="58"/>
      <c r="X80" s="58"/>
      <c r="Y80" s="58"/>
      <c r="Z80" s="58"/>
      <c r="AA80" s="58"/>
      <c r="AB80" s="58"/>
      <c r="AC80" s="58"/>
    </row>
  </sheetData>
  <sortState xmlns:xlrd2="http://schemas.microsoft.com/office/spreadsheetml/2017/richdata2" ref="A41:O79">
    <sortCondition descending="1" ref="O41:O79"/>
  </sortState>
  <phoneticPr fontId="3" type="noConversion"/>
  <printOptions gridLines="1"/>
  <pageMargins left="0" right="0" top="0" bottom="0" header="0" footer="0"/>
  <pageSetup paperSize="9" scale="53"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Pohjois-Savo kunnittain</vt:lpstr>
      <vt:lpstr>Pohjois-Savo ja koko maa</vt:lpstr>
      <vt:lpstr>'Pohjois-Savo kunnittain'!Tulostusalue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2024-05-14T10:56:31Z</dcterms:created>
  <dcterms:modified xsi:type="dcterms:W3CDTF">2024-05-14T10:56:33Z</dcterms:modified>
</cp:coreProperties>
</file>